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955" firstSheet="1" activeTab="1"/>
  </bookViews>
  <sheets>
    <sheet name="МО таблица показателей" sheetId="1" r:id="rId1"/>
    <sheet name="МО (расчет с формулами)" sheetId="2" r:id="rId2"/>
    <sheet name="пример региональной &quot;дорожной к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<sst xmlns="http://schemas.openxmlformats.org/spreadsheetml/2006/main" count="280" uniqueCount="72">
  <si>
    <t>Наименование показателей</t>
  </si>
  <si>
    <t>Темп роста к предыдущему году, %</t>
  </si>
  <si>
    <t>Размер начислений на фонд оплаты труда, %</t>
  </si>
  <si>
    <t>Фонд оплаты труда с начислениями, млн. рублей</t>
  </si>
  <si>
    <t>за счет иных источников (решений), включая корректировку консолидированного бюджета субъекта Российской Федерации на соответствующий год, млн. рублей</t>
  </si>
  <si>
    <t>2014 г.</t>
  </si>
  <si>
    <t>2015 г.</t>
  </si>
  <si>
    <t>2016 г.</t>
  </si>
  <si>
    <t>2017 г.</t>
  </si>
  <si>
    <t>2018 г.</t>
  </si>
  <si>
    <t>Численность населения субъекта Российской Федерации, чел.</t>
  </si>
  <si>
    <t>Средняя заработная плата работников по субъекту Российской Федерации, руб.</t>
  </si>
  <si>
    <t>включая средства, полученные за счет проведения мероприятий по оптимизации, из них:</t>
  </si>
  <si>
    <t>от реструктуризации сети, млн. рублей</t>
  </si>
  <si>
    <t>от оптимизации численности персонала, в том числе административно-управленческого персонала, млн. рублей</t>
  </si>
  <si>
    <t>от сокращения и оптимизации расходов на содержание учреждений, млн. рублей</t>
  </si>
  <si>
    <t>2014 г.- 2016 г.</t>
  </si>
  <si>
    <t>2012 г. факт</t>
  </si>
  <si>
    <t>2013 г. факт</t>
  </si>
  <si>
    <t>Число получателей услуг, чел.</t>
  </si>
  <si>
    <t>4) данные Росстата</t>
  </si>
  <si>
    <t>5) заполняется федеральным министерством: следует предусмотреть по субъектам Российской Федерации, где достигнутое в 2013 году соотношение превышает соотношение, установленное Программой поэтапного совершенствования систем оплаты труда в государственных (муниципальных) учреждениях на 2012-2018 годы (далее – Программа) на прогнозный период,  не превышение в прогнозном периоде достигнутого соотношения.</t>
  </si>
  <si>
    <t>6) прогноз субъекта Российской Федерации</t>
  </si>
  <si>
    <t>1) указать источник информации: данные демографической статистики/ ведомственной статистики/Отчета по сети Минфина России и др.</t>
  </si>
  <si>
    <t>2) за 2013 год - данные Росстата по формам, утвержденным приказом Росстата от 30.10.2013 г. № 574, за 2012 год - указать источник информации</t>
  </si>
  <si>
    <t>3) данные Минздрава России и Отчета по сети Минфина России</t>
  </si>
  <si>
    <t>за счет средств от приносящей доход деятельности, млн. руб.</t>
  </si>
  <si>
    <t>за счет средств консолидированного бюджета субъекта Российской Федерации, включая дотацию из федерального бюджета, млн. руб.</t>
  </si>
  <si>
    <t>Среднесписочная численность отдельной категории работников: человек</t>
  </si>
  <si>
    <t>Справочно:размер дотации из федерального бюджета,млн.руб.</t>
  </si>
  <si>
    <t>* - прирост фонда оплаты труда с начислениями к 2012 г.</t>
  </si>
  <si>
    <t>Норматив числа получателей услуг на 1 работника учреждений культуры (по среднесписочной численности работников)</t>
  </si>
  <si>
    <t>х</t>
  </si>
  <si>
    <t xml:space="preserve">Соотношение средней заработной платы отдельной категории работников и средней заработной платы в субъекте Российской Федерации </t>
  </si>
  <si>
    <t>Х</t>
  </si>
  <si>
    <t>по Свердловской области, %</t>
  </si>
  <si>
    <t>по Программе поэтапного совершенствования систем оплаты труда в государственных (муниципальных) учреждениях на 2012-2018 годы, %</t>
  </si>
  <si>
    <t>по плану мероприятий ("дорожной карте") "Изменения в отраслях социальной сферы, направленные на повышение эффективности сферы культуры", %</t>
  </si>
  <si>
    <t>Среднемесячная заработная плата работников учреждений культуры, рублей</t>
  </si>
  <si>
    <t>Доля от средств от приносящей доход деятельности в фонде заработной платы по работникам учреждений культуры, %</t>
  </si>
  <si>
    <t>Прирост фонда оплаты труда с начислениями к 2013 г., млн.руб. *, в том числе</t>
  </si>
  <si>
    <t>Итого, объем средств, предусмотренный на повышение оплаты труда, млн. руб. (стр. 17+22+23)</t>
  </si>
  <si>
    <t>Соотношение объема средств от оптимизации к сумме объема средств, предусмотренного на повышение оплаты труда, % (стр. 18/стр. 24*100%)</t>
  </si>
  <si>
    <t>2014г.- 2018 г.</t>
  </si>
  <si>
    <t>Приложение</t>
  </si>
  <si>
    <t>Показатели нормативов региональной "дорожной карты"</t>
  </si>
  <si>
    <t xml:space="preserve">Субъект Российской Федерации: </t>
  </si>
  <si>
    <t>работники учреждений культуры</t>
  </si>
  <si>
    <t>Свердловская область</t>
  </si>
  <si>
    <t>в том числе:</t>
  </si>
  <si>
    <r>
      <t xml:space="preserve">Категория работников:               </t>
    </r>
    <r>
      <rPr>
        <sz val="14"/>
        <color indexed="9"/>
        <rFont val="Times New Roman"/>
        <family val="1"/>
      </rPr>
      <t xml:space="preserve"> .</t>
    </r>
  </si>
  <si>
    <t xml:space="preserve">№ </t>
  </si>
  <si>
    <t>к Плану мероприятий ("дорожная карта")
"Повышение эффективности и качества услуг
сферы культуры Свердловской области (2013-2018 годы)"</t>
  </si>
  <si>
    <t>к Плану мероприятий ("дорожная карта")
  (2013-2018 годы)"</t>
  </si>
  <si>
    <t>Показатели нормативов муниципальной "дорожной карты"</t>
  </si>
  <si>
    <t>Среднесписочная численность  работников учреждений культуры: человек</t>
  </si>
  <si>
    <t>Численность населения муниципального образования, чел.</t>
  </si>
  <si>
    <t>по муниципальному образованию, %</t>
  </si>
  <si>
    <t>Среднемесячная заработная плата работников учреждений культуры муниципального образования, рублей</t>
  </si>
  <si>
    <t>за счет иных источников (решений), включая корректировку местного бюджета  на соответствующий год, млн. рублей</t>
  </si>
  <si>
    <t>Муниципальное образование</t>
  </si>
  <si>
    <t>к Плану мероприятий ("дорожная карта")
  (на 2013-2018 годы)"</t>
  </si>
  <si>
    <t>* расчет показателей с формулами показан на примере региональной "дорожной карты"</t>
  </si>
  <si>
    <t>Соотношение объема средств от оптимизации к сумме объема средств, предусмотренного на повышение оплаты труда, % (стр. 19/стр. 25*100%)</t>
  </si>
  <si>
    <t>Муниципальное образование  Слободо-Туринское сельское поселение</t>
  </si>
  <si>
    <t>за счет средств бюджета Слободо-Туринского поселения, млн. руб.</t>
  </si>
  <si>
    <t>по Слободо-Туринскому сельскому поселению, %</t>
  </si>
  <si>
    <t xml:space="preserve">Соотношение средней заработной платы отдельной категории работников и средней заработной платы в Свердловской области </t>
  </si>
  <si>
    <t>по плану мероприятий ("дорожной карте") "Изменения в отраслях социальной сферы, направленные на повышение эффективности сферы культуры в Свердловской области", %</t>
  </si>
  <si>
    <t>Итого, объем средств, предусмотренный на повышение оплаты труда, млн. руб. (стр. 18+23+24)</t>
  </si>
  <si>
    <t>таблица 12</t>
  </si>
  <si>
    <t>ФАКТ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</si>
</sst>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00"/>
    <numFmt numFmtId="179" formatCode="0.0000"/>
    <numFmt numFmtId="180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u val="single"/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5" fillId="32" borderId="0" xfId="0" applyFont="1" applyFill="1" applyAlignment="1">
      <alignment/>
    </xf>
    <xf numFmtId="0" fontId="3" fillId="32" borderId="0" xfId="0" applyFont="1" applyFill="1" applyAlignment="1">
      <alignment horizontal="center" vertical="top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32" borderId="10" xfId="0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177" fontId="8" fillId="0" borderId="11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176" fontId="8" fillId="32" borderId="10" xfId="0" applyNumberFormat="1" applyFont="1" applyFill="1" applyBorder="1" applyAlignment="1">
      <alignment horizontal="center" vertical="center" wrapText="1"/>
    </xf>
    <xf numFmtId="177" fontId="8" fillId="32" borderId="10" xfId="0" applyNumberFormat="1" applyFont="1" applyFill="1" applyBorder="1" applyAlignment="1">
      <alignment horizontal="center" vertical="center" wrapText="1"/>
    </xf>
    <xf numFmtId="176" fontId="8" fillId="32" borderId="12" xfId="0" applyNumberFormat="1" applyFont="1" applyFill="1" applyBorder="1" applyAlignment="1">
      <alignment horizontal="center" vertical="center" wrapText="1"/>
    </xf>
    <xf numFmtId="176" fontId="8" fillId="32" borderId="13" xfId="0" applyNumberFormat="1" applyFont="1" applyFill="1" applyBorder="1" applyAlignment="1">
      <alignment horizontal="center" vertical="center"/>
    </xf>
    <xf numFmtId="176" fontId="8" fillId="32" borderId="13" xfId="0" applyNumberFormat="1" applyFont="1" applyFill="1" applyBorder="1" applyAlignment="1">
      <alignment horizontal="center" vertical="center" wrapText="1"/>
    </xf>
    <xf numFmtId="177" fontId="8" fillId="32" borderId="13" xfId="0" applyNumberFormat="1" applyFont="1" applyFill="1" applyBorder="1" applyAlignment="1">
      <alignment horizontal="center" vertical="center"/>
    </xf>
    <xf numFmtId="177" fontId="8" fillId="32" borderId="14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177" fontId="3" fillId="0" borderId="10" xfId="0" applyNumberFormat="1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right" wrapText="1"/>
    </xf>
    <xf numFmtId="0" fontId="6" fillId="32" borderId="0" xfId="0" applyFont="1" applyFill="1" applyBorder="1" applyAlignment="1">
      <alignment vertical="top" wrapText="1"/>
    </xf>
    <xf numFmtId="0" fontId="3" fillId="32" borderId="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76" fontId="3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12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6" fillId="32" borderId="15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2"/>
  <sheetViews>
    <sheetView zoomScale="85" zoomScaleNormal="85" zoomScaleSheetLayoutView="70" workbookViewId="0" topLeftCell="A23">
      <selection activeCell="E17" sqref="E17"/>
    </sheetView>
  </sheetViews>
  <sheetFormatPr defaultColWidth="9.140625" defaultRowHeight="15"/>
  <cols>
    <col min="1" max="1" width="9.00390625" style="1" customWidth="1"/>
    <col min="2" max="2" width="86.140625" style="0" customWidth="1"/>
    <col min="3" max="3" width="20.7109375" style="0" customWidth="1"/>
    <col min="4" max="4" width="20.7109375" style="2" customWidth="1"/>
    <col min="5" max="11" width="20.7109375" style="0" customWidth="1"/>
  </cols>
  <sheetData>
    <row r="1" spans="1:11" s="6" customFormat="1" ht="18.75">
      <c r="A1" s="11"/>
      <c r="B1" s="12"/>
      <c r="C1" s="12"/>
      <c r="D1" s="13"/>
      <c r="E1" s="12"/>
      <c r="F1" s="12"/>
      <c r="G1" s="7"/>
      <c r="H1" s="59" t="s">
        <v>44</v>
      </c>
      <c r="I1" s="59"/>
      <c r="J1" s="59"/>
      <c r="K1" s="59"/>
    </row>
    <row r="2" spans="1:11" s="6" customFormat="1" ht="61.5" customHeight="1">
      <c r="A2" s="7"/>
      <c r="B2" s="7"/>
      <c r="C2" s="7"/>
      <c r="D2" s="7"/>
      <c r="E2" s="7"/>
      <c r="F2" s="7"/>
      <c r="G2" s="7"/>
      <c r="H2" s="59" t="s">
        <v>61</v>
      </c>
      <c r="I2" s="59"/>
      <c r="J2" s="59"/>
      <c r="K2" s="59"/>
    </row>
    <row r="3" spans="1:11" s="6" customFormat="1" ht="18.75">
      <c r="A3" s="8"/>
      <c r="B3" s="60" t="s">
        <v>54</v>
      </c>
      <c r="C3" s="60"/>
      <c r="D3" s="60"/>
      <c r="E3" s="60"/>
      <c r="F3" s="60"/>
      <c r="G3" s="60"/>
      <c r="H3" s="60"/>
      <c r="I3" s="60"/>
      <c r="J3" s="60"/>
      <c r="K3" s="60"/>
    </row>
    <row r="4" spans="1:11" s="6" customFormat="1" ht="18.75">
      <c r="A4" s="9"/>
      <c r="B4" s="32" t="s">
        <v>60</v>
      </c>
      <c r="C4" s="61"/>
      <c r="D4" s="61"/>
      <c r="E4" s="61"/>
      <c r="F4" s="33"/>
      <c r="G4" s="9"/>
      <c r="H4" s="9"/>
      <c r="I4" s="9"/>
      <c r="J4" s="9"/>
      <c r="K4" s="9"/>
    </row>
    <row r="5" spans="1:11" s="6" customFormat="1" ht="24" customHeight="1">
      <c r="A5" s="9"/>
      <c r="B5" s="34" t="s">
        <v>50</v>
      </c>
      <c r="C5" s="58" t="s">
        <v>47</v>
      </c>
      <c r="D5" s="58"/>
      <c r="E5" s="58"/>
      <c r="F5" s="58"/>
      <c r="G5" s="9"/>
      <c r="H5" s="9"/>
      <c r="I5" s="9"/>
      <c r="J5" s="9"/>
      <c r="K5" s="9"/>
    </row>
    <row r="6" spans="1:11" ht="18.75">
      <c r="A6" s="14" t="s">
        <v>51</v>
      </c>
      <c r="B6" s="15" t="s">
        <v>0</v>
      </c>
      <c r="C6" s="15" t="s">
        <v>17</v>
      </c>
      <c r="D6" s="15" t="s">
        <v>18</v>
      </c>
      <c r="E6" s="15" t="s">
        <v>5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16</v>
      </c>
      <c r="K6" s="15" t="s">
        <v>43</v>
      </c>
    </row>
    <row r="7" spans="1:11" ht="37.5">
      <c r="A7" s="35">
        <v>1</v>
      </c>
      <c r="B7" s="36" t="s">
        <v>31</v>
      </c>
      <c r="C7" s="16"/>
      <c r="D7" s="16"/>
      <c r="E7" s="16"/>
      <c r="F7" s="16"/>
      <c r="G7" s="16"/>
      <c r="H7" s="16"/>
      <c r="I7" s="16"/>
      <c r="J7" s="35" t="s">
        <v>34</v>
      </c>
      <c r="K7" s="35" t="s">
        <v>34</v>
      </c>
    </row>
    <row r="8" spans="1:11" ht="18.75">
      <c r="A8" s="35">
        <v>2</v>
      </c>
      <c r="B8" s="27" t="s">
        <v>19</v>
      </c>
      <c r="C8" s="17"/>
      <c r="D8" s="17"/>
      <c r="E8" s="17"/>
      <c r="F8" s="17"/>
      <c r="G8" s="17"/>
      <c r="H8" s="17"/>
      <c r="I8" s="17"/>
      <c r="J8" s="35" t="s">
        <v>34</v>
      </c>
      <c r="K8" s="35" t="s">
        <v>34</v>
      </c>
    </row>
    <row r="9" spans="1:11" ht="37.5">
      <c r="A9" s="35">
        <v>3</v>
      </c>
      <c r="B9" s="27" t="s">
        <v>55</v>
      </c>
      <c r="C9" s="17">
        <v>47</v>
      </c>
      <c r="D9" s="17">
        <v>45</v>
      </c>
      <c r="E9" s="17">
        <v>49</v>
      </c>
      <c r="F9" s="17">
        <v>49</v>
      </c>
      <c r="G9" s="17">
        <v>49</v>
      </c>
      <c r="H9" s="17">
        <v>44</v>
      </c>
      <c r="I9" s="17">
        <v>44</v>
      </c>
      <c r="J9" s="35" t="s">
        <v>34</v>
      </c>
      <c r="K9" s="35" t="s">
        <v>34</v>
      </c>
    </row>
    <row r="10" spans="1:11" ht="21" customHeight="1">
      <c r="A10" s="35">
        <v>4</v>
      </c>
      <c r="B10" s="27" t="s">
        <v>56</v>
      </c>
      <c r="C10" s="17">
        <v>7645</v>
      </c>
      <c r="D10" s="17">
        <v>7645</v>
      </c>
      <c r="E10" s="17"/>
      <c r="F10" s="17"/>
      <c r="G10" s="17"/>
      <c r="H10" s="17"/>
      <c r="I10" s="17"/>
      <c r="J10" s="35" t="s">
        <v>34</v>
      </c>
      <c r="K10" s="35" t="s">
        <v>34</v>
      </c>
    </row>
    <row r="11" spans="1:11" ht="56.25">
      <c r="A11" s="35">
        <f>A10+1</f>
        <v>5</v>
      </c>
      <c r="B11" s="27" t="s">
        <v>33</v>
      </c>
      <c r="C11" s="37"/>
      <c r="D11" s="38"/>
      <c r="E11" s="38"/>
      <c r="F11" s="38"/>
      <c r="G11" s="38"/>
      <c r="H11" s="38"/>
      <c r="I11" s="38"/>
      <c r="J11" s="38"/>
      <c r="K11" s="39"/>
    </row>
    <row r="12" spans="1:11" ht="45" customHeight="1">
      <c r="A12" s="35">
        <f aca="true" t="shared" si="0" ref="A12:A39">A11+1</f>
        <v>6</v>
      </c>
      <c r="B12" s="27" t="s">
        <v>36</v>
      </c>
      <c r="C12" s="35" t="s">
        <v>34</v>
      </c>
      <c r="D12" s="20"/>
      <c r="E12" s="47"/>
      <c r="F12" s="47"/>
      <c r="G12" s="47"/>
      <c r="H12" s="47"/>
      <c r="I12" s="47"/>
      <c r="J12" s="35" t="s">
        <v>34</v>
      </c>
      <c r="K12" s="35" t="s">
        <v>34</v>
      </c>
    </row>
    <row r="13" spans="1:11" ht="59.25" customHeight="1">
      <c r="A13" s="35">
        <f t="shared" si="0"/>
        <v>7</v>
      </c>
      <c r="B13" s="27" t="s">
        <v>37</v>
      </c>
      <c r="C13" s="35" t="s">
        <v>34</v>
      </c>
      <c r="D13" s="20"/>
      <c r="E13" s="47"/>
      <c r="F13" s="47"/>
      <c r="G13" s="47"/>
      <c r="H13" s="20"/>
      <c r="I13" s="20"/>
      <c r="J13" s="35" t="s">
        <v>34</v>
      </c>
      <c r="K13" s="35" t="s">
        <v>34</v>
      </c>
    </row>
    <row r="14" spans="1:11" ht="28.5" customHeight="1">
      <c r="A14" s="35">
        <f t="shared" si="0"/>
        <v>8</v>
      </c>
      <c r="B14" s="27" t="s">
        <v>57</v>
      </c>
      <c r="C14" s="35" t="s">
        <v>34</v>
      </c>
      <c r="D14" s="20">
        <v>56.9</v>
      </c>
      <c r="E14" s="47">
        <v>67.8</v>
      </c>
      <c r="F14" s="47"/>
      <c r="G14" s="47"/>
      <c r="H14" s="20"/>
      <c r="I14" s="20"/>
      <c r="J14" s="35" t="s">
        <v>34</v>
      </c>
      <c r="K14" s="35" t="s">
        <v>34</v>
      </c>
    </row>
    <row r="15" spans="1:11" ht="37.5">
      <c r="A15" s="35">
        <f t="shared" si="0"/>
        <v>9</v>
      </c>
      <c r="B15" s="27" t="s">
        <v>11</v>
      </c>
      <c r="C15" s="18"/>
      <c r="D15" s="18"/>
      <c r="E15" s="18"/>
      <c r="F15" s="18"/>
      <c r="G15" s="18"/>
      <c r="H15" s="18"/>
      <c r="I15" s="18"/>
      <c r="J15" s="35" t="s">
        <v>34</v>
      </c>
      <c r="K15" s="35" t="s">
        <v>34</v>
      </c>
    </row>
    <row r="16" spans="1:11" ht="18.75">
      <c r="A16" s="35">
        <f t="shared" si="0"/>
        <v>10</v>
      </c>
      <c r="B16" s="27" t="s">
        <v>1</v>
      </c>
      <c r="C16" s="35" t="s">
        <v>34</v>
      </c>
      <c r="D16" s="20"/>
      <c r="E16" s="20"/>
      <c r="F16" s="20"/>
      <c r="G16" s="20"/>
      <c r="H16" s="20"/>
      <c r="I16" s="20"/>
      <c r="J16" s="35" t="s">
        <v>34</v>
      </c>
      <c r="K16" s="35" t="s">
        <v>34</v>
      </c>
    </row>
    <row r="17" spans="1:11" ht="37.5">
      <c r="A17" s="35">
        <f t="shared" si="0"/>
        <v>11</v>
      </c>
      <c r="B17" s="27" t="s">
        <v>58</v>
      </c>
      <c r="C17" s="19">
        <v>11952</v>
      </c>
      <c r="D17" s="20"/>
      <c r="E17" s="20"/>
      <c r="F17" s="20"/>
      <c r="G17" s="20"/>
      <c r="H17" s="20"/>
      <c r="I17" s="20"/>
      <c r="J17" s="35" t="s">
        <v>34</v>
      </c>
      <c r="K17" s="35" t="s">
        <v>34</v>
      </c>
    </row>
    <row r="18" spans="1:11" ht="18" customHeight="1">
      <c r="A18" s="35">
        <f t="shared" si="0"/>
        <v>12</v>
      </c>
      <c r="B18" s="27" t="s">
        <v>1</v>
      </c>
      <c r="C18" s="35" t="s">
        <v>34</v>
      </c>
      <c r="D18" s="20"/>
      <c r="E18" s="20"/>
      <c r="F18" s="20"/>
      <c r="G18" s="20"/>
      <c r="H18" s="20"/>
      <c r="I18" s="20"/>
      <c r="J18" s="35" t="s">
        <v>34</v>
      </c>
      <c r="K18" s="35" t="s">
        <v>34</v>
      </c>
    </row>
    <row r="19" spans="1:11" ht="37.5">
      <c r="A19" s="35">
        <f t="shared" si="0"/>
        <v>13</v>
      </c>
      <c r="B19" s="27" t="s">
        <v>39</v>
      </c>
      <c r="C19" s="35" t="s">
        <v>34</v>
      </c>
      <c r="D19" s="19">
        <v>8.8</v>
      </c>
      <c r="E19" s="19">
        <v>5.3</v>
      </c>
      <c r="F19" s="19">
        <v>5.3</v>
      </c>
      <c r="G19" s="19">
        <v>5.3</v>
      </c>
      <c r="H19" s="19">
        <v>5.3</v>
      </c>
      <c r="I19" s="19">
        <v>5.3</v>
      </c>
      <c r="J19" s="35" t="s">
        <v>34</v>
      </c>
      <c r="K19" s="35" t="s">
        <v>34</v>
      </c>
    </row>
    <row r="20" spans="1:11" ht="24.75" customHeight="1">
      <c r="A20" s="35">
        <f t="shared" si="0"/>
        <v>14</v>
      </c>
      <c r="B20" s="27" t="s">
        <v>2</v>
      </c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26.25" customHeight="1">
      <c r="A21" s="35">
        <f t="shared" si="0"/>
        <v>15</v>
      </c>
      <c r="B21" s="27" t="s">
        <v>3</v>
      </c>
      <c r="C21" s="21">
        <v>8.347</v>
      </c>
      <c r="D21" s="21"/>
      <c r="E21" s="21"/>
      <c r="F21" s="21"/>
      <c r="G21" s="21"/>
      <c r="H21" s="21"/>
      <c r="I21" s="21"/>
      <c r="J21" s="21"/>
      <c r="K21" s="21"/>
    </row>
    <row r="22" spans="1:11" ht="41.25" customHeight="1">
      <c r="A22" s="35">
        <f t="shared" si="0"/>
        <v>16</v>
      </c>
      <c r="B22" s="27" t="s">
        <v>40</v>
      </c>
      <c r="C22" s="35" t="s">
        <v>34</v>
      </c>
      <c r="D22" s="21">
        <f>ROUND(D21-C21,1)</f>
        <v>-8.3</v>
      </c>
      <c r="E22" s="19"/>
      <c r="F22" s="19"/>
      <c r="G22" s="19"/>
      <c r="H22" s="19"/>
      <c r="I22" s="19"/>
      <c r="J22" s="21"/>
      <c r="K22" s="21"/>
    </row>
    <row r="23" spans="1:11" s="10" customFormat="1" ht="18.75">
      <c r="A23" s="40">
        <v>17</v>
      </c>
      <c r="B23" s="41" t="s">
        <v>49</v>
      </c>
      <c r="C23" s="22"/>
      <c r="D23" s="23"/>
      <c r="E23" s="24"/>
      <c r="F23" s="24"/>
      <c r="G23" s="24"/>
      <c r="H23" s="24"/>
      <c r="I23" s="24"/>
      <c r="J23" s="25"/>
      <c r="K23" s="26"/>
    </row>
    <row r="24" spans="1:11" ht="37.5">
      <c r="A24" s="35">
        <f t="shared" si="0"/>
        <v>18</v>
      </c>
      <c r="B24" s="27" t="s">
        <v>27</v>
      </c>
      <c r="C24" s="35" t="s">
        <v>34</v>
      </c>
      <c r="D24" s="19"/>
      <c r="E24" s="28"/>
      <c r="F24" s="28"/>
      <c r="G24" s="28"/>
      <c r="H24" s="28"/>
      <c r="I24" s="28"/>
      <c r="J24" s="21"/>
      <c r="K24" s="21"/>
    </row>
    <row r="25" spans="1:11" s="5" customFormat="1" ht="36.75" customHeight="1">
      <c r="A25" s="40">
        <v>19</v>
      </c>
      <c r="B25" s="36" t="s">
        <v>12</v>
      </c>
      <c r="C25" s="35" t="s">
        <v>34</v>
      </c>
      <c r="D25" s="29"/>
      <c r="E25" s="29"/>
      <c r="F25" s="29"/>
      <c r="G25" s="29"/>
      <c r="H25" s="29"/>
      <c r="I25" s="29"/>
      <c r="J25" s="21"/>
      <c r="K25" s="21"/>
    </row>
    <row r="26" spans="1:11" s="5" customFormat="1" ht="31.5" customHeight="1">
      <c r="A26" s="35">
        <f t="shared" si="0"/>
        <v>20</v>
      </c>
      <c r="B26" s="36" t="s">
        <v>13</v>
      </c>
      <c r="C26" s="35" t="s">
        <v>34</v>
      </c>
      <c r="D26" s="29"/>
      <c r="E26" s="20"/>
      <c r="F26" s="20"/>
      <c r="G26" s="20"/>
      <c r="H26" s="20"/>
      <c r="I26" s="20"/>
      <c r="J26" s="21"/>
      <c r="K26" s="21"/>
    </row>
    <row r="27" spans="1:11" s="5" customFormat="1" ht="36" customHeight="1">
      <c r="A27" s="40">
        <v>21</v>
      </c>
      <c r="B27" s="36" t="s">
        <v>14</v>
      </c>
      <c r="C27" s="35" t="s">
        <v>34</v>
      </c>
      <c r="D27" s="29"/>
      <c r="E27" s="28"/>
      <c r="F27" s="28"/>
      <c r="G27" s="28"/>
      <c r="H27" s="28"/>
      <c r="I27" s="28"/>
      <c r="J27" s="21"/>
      <c r="K27" s="21"/>
    </row>
    <row r="28" spans="1:11" s="5" customFormat="1" ht="38.25" customHeight="1">
      <c r="A28" s="35">
        <f t="shared" si="0"/>
        <v>22</v>
      </c>
      <c r="B28" s="36" t="s">
        <v>15</v>
      </c>
      <c r="C28" s="35" t="s">
        <v>34</v>
      </c>
      <c r="D28" s="29"/>
      <c r="E28" s="29"/>
      <c r="F28" s="29"/>
      <c r="G28" s="29"/>
      <c r="H28" s="29"/>
      <c r="I28" s="29"/>
      <c r="J28" s="21"/>
      <c r="K28" s="21"/>
    </row>
    <row r="29" spans="1:11" ht="23.25" customHeight="1">
      <c r="A29" s="40">
        <v>23</v>
      </c>
      <c r="B29" s="27" t="s">
        <v>26</v>
      </c>
      <c r="C29" s="35" t="s">
        <v>34</v>
      </c>
      <c r="D29" s="20"/>
      <c r="E29" s="20"/>
      <c r="F29" s="20"/>
      <c r="G29" s="20"/>
      <c r="H29" s="20"/>
      <c r="I29" s="20"/>
      <c r="J29" s="21"/>
      <c r="K29" s="21"/>
    </row>
    <row r="30" spans="1:11" ht="37.5">
      <c r="A30" s="35">
        <f t="shared" si="0"/>
        <v>24</v>
      </c>
      <c r="B30" s="36" t="s">
        <v>59</v>
      </c>
      <c r="C30" s="35" t="s">
        <v>34</v>
      </c>
      <c r="D30" s="29"/>
      <c r="E30" s="29"/>
      <c r="F30" s="28"/>
      <c r="G30" s="28"/>
      <c r="H30" s="28"/>
      <c r="I30" s="28"/>
      <c r="J30" s="21"/>
      <c r="K30" s="21"/>
    </row>
    <row r="31" spans="1:11" ht="37.5">
      <c r="A31" s="40">
        <v>25</v>
      </c>
      <c r="B31" s="36" t="s">
        <v>41</v>
      </c>
      <c r="C31" s="35" t="s">
        <v>34</v>
      </c>
      <c r="D31" s="28"/>
      <c r="E31" s="28"/>
      <c r="F31" s="28"/>
      <c r="G31" s="28"/>
      <c r="H31" s="28"/>
      <c r="I31" s="28"/>
      <c r="J31" s="21"/>
      <c r="K31" s="21"/>
    </row>
    <row r="32" spans="1:11" ht="59.25" customHeight="1">
      <c r="A32" s="35">
        <f t="shared" si="0"/>
        <v>26</v>
      </c>
      <c r="B32" s="42" t="s">
        <v>63</v>
      </c>
      <c r="C32" s="35" t="s">
        <v>34</v>
      </c>
      <c r="D32" s="31"/>
      <c r="E32" s="31"/>
      <c r="F32" s="31"/>
      <c r="G32" s="31"/>
      <c r="H32" s="31"/>
      <c r="I32" s="31"/>
      <c r="J32" s="31"/>
      <c r="K32" s="31"/>
    </row>
    <row r="33" spans="1:11" ht="32.25" customHeight="1" hidden="1">
      <c r="A33" s="14">
        <f t="shared" si="0"/>
        <v>27</v>
      </c>
      <c r="B33" s="30" t="s">
        <v>29</v>
      </c>
      <c r="C33" s="19" t="s">
        <v>32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</row>
    <row r="34" spans="1:11" s="3" customFormat="1" ht="25.5" customHeight="1" hidden="1">
      <c r="A34" s="14">
        <f t="shared" si="0"/>
        <v>28</v>
      </c>
      <c r="B34" s="57" t="s">
        <v>23</v>
      </c>
      <c r="C34" s="57"/>
      <c r="D34" s="57"/>
      <c r="E34" s="57"/>
      <c r="F34" s="57"/>
      <c r="G34" s="57"/>
      <c r="H34" s="57"/>
      <c r="I34" s="57"/>
      <c r="J34" s="57"/>
      <c r="K34" s="57"/>
    </row>
    <row r="35" spans="1:11" s="3" customFormat="1" ht="24" customHeight="1" hidden="1">
      <c r="A35" s="14">
        <f t="shared" si="0"/>
        <v>29</v>
      </c>
      <c r="B35" s="57" t="s">
        <v>24</v>
      </c>
      <c r="C35" s="57"/>
      <c r="D35" s="57"/>
      <c r="E35" s="57"/>
      <c r="F35" s="57"/>
      <c r="G35" s="57"/>
      <c r="H35" s="57"/>
      <c r="I35" s="57"/>
      <c r="J35" s="57"/>
      <c r="K35" s="57"/>
    </row>
    <row r="36" spans="1:11" s="3" customFormat="1" ht="18.75" customHeight="1" hidden="1">
      <c r="A36" s="14">
        <f t="shared" si="0"/>
        <v>30</v>
      </c>
      <c r="B36" s="57" t="s">
        <v>25</v>
      </c>
      <c r="C36" s="57"/>
      <c r="D36" s="57"/>
      <c r="E36" s="57"/>
      <c r="F36" s="57"/>
      <c r="G36" s="57"/>
      <c r="H36" s="57"/>
      <c r="I36" s="57"/>
      <c r="J36" s="57"/>
      <c r="K36" s="57"/>
    </row>
    <row r="37" spans="1:11" s="3" customFormat="1" ht="19.5" customHeight="1" hidden="1">
      <c r="A37" s="14">
        <f t="shared" si="0"/>
        <v>31</v>
      </c>
      <c r="B37" s="57" t="s">
        <v>20</v>
      </c>
      <c r="C37" s="57"/>
      <c r="D37" s="57"/>
      <c r="E37" s="57"/>
      <c r="F37" s="57"/>
      <c r="G37" s="57"/>
      <c r="H37" s="57"/>
      <c r="I37" s="57"/>
      <c r="J37" s="57"/>
      <c r="K37" s="57"/>
    </row>
    <row r="38" spans="1:11" s="3" customFormat="1" ht="20.25" customHeight="1" hidden="1">
      <c r="A38" s="14">
        <f t="shared" si="0"/>
        <v>32</v>
      </c>
      <c r="B38" s="57" t="s">
        <v>21</v>
      </c>
      <c r="C38" s="57"/>
      <c r="D38" s="57"/>
      <c r="E38" s="57"/>
      <c r="F38" s="57"/>
      <c r="G38" s="57"/>
      <c r="H38" s="57"/>
      <c r="I38" s="57"/>
      <c r="J38" s="57"/>
      <c r="K38" s="57"/>
    </row>
    <row r="39" spans="1:11" ht="21.75" customHeight="1" hidden="1">
      <c r="A39" s="14">
        <f t="shared" si="0"/>
        <v>33</v>
      </c>
      <c r="B39" s="57" t="s">
        <v>22</v>
      </c>
      <c r="C39" s="57"/>
      <c r="D39" s="57"/>
      <c r="E39" s="57"/>
      <c r="F39" s="57"/>
      <c r="G39" s="57"/>
      <c r="H39" s="57"/>
      <c r="I39" s="57"/>
      <c r="J39" s="57"/>
      <c r="K39" s="57"/>
    </row>
    <row r="40" spans="1:11" ht="18.75">
      <c r="A40" s="44"/>
      <c r="B40" s="45"/>
      <c r="C40" s="45"/>
      <c r="D40" s="46"/>
      <c r="E40" s="45"/>
      <c r="F40" s="45"/>
      <c r="G40" s="45"/>
      <c r="H40" s="45"/>
      <c r="I40" s="45"/>
      <c r="J40" s="45"/>
      <c r="K40" s="45"/>
    </row>
    <row r="41" spans="1:4" s="51" customFormat="1" ht="24.75" customHeight="1">
      <c r="A41" s="49"/>
      <c r="B41" s="50" t="s">
        <v>30</v>
      </c>
      <c r="D41" s="52"/>
    </row>
    <row r="42" spans="1:4" s="51" customFormat="1" ht="18.75" customHeight="1">
      <c r="A42" s="49"/>
      <c r="B42" s="53" t="s">
        <v>62</v>
      </c>
      <c r="D42" s="52"/>
    </row>
  </sheetData>
  <sheetProtection/>
  <mergeCells count="11">
    <mergeCell ref="H1:K1"/>
    <mergeCell ref="H2:K2"/>
    <mergeCell ref="B3:K3"/>
    <mergeCell ref="C4:E4"/>
    <mergeCell ref="B37:K37"/>
    <mergeCell ref="B38:K38"/>
    <mergeCell ref="B39:K39"/>
    <mergeCell ref="C5:F5"/>
    <mergeCell ref="B34:K34"/>
    <mergeCell ref="B35:K35"/>
    <mergeCell ref="B36:K36"/>
  </mergeCells>
  <printOptions/>
  <pageMargins left="0.1968503937007874" right="0" top="0.35433070866141736" bottom="0" header="0.31496062992125984" footer="0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K42"/>
  <sheetViews>
    <sheetView tabSelected="1" zoomScale="80" zoomScaleNormal="80" zoomScaleSheetLayoutView="70" workbookViewId="0" topLeftCell="A1">
      <selection activeCell="F22" sqref="F22"/>
    </sheetView>
  </sheetViews>
  <sheetFormatPr defaultColWidth="9.140625" defaultRowHeight="15"/>
  <cols>
    <col min="1" max="1" width="9.00390625" style="1" customWidth="1"/>
    <col min="2" max="2" width="86.140625" style="0" customWidth="1"/>
    <col min="3" max="3" width="20.7109375" style="0" customWidth="1"/>
    <col min="4" max="4" width="20.7109375" style="2" customWidth="1"/>
    <col min="5" max="11" width="20.7109375" style="0" customWidth="1"/>
  </cols>
  <sheetData>
    <row r="1" spans="1:11" s="6" customFormat="1" ht="18.75">
      <c r="A1" s="11"/>
      <c r="B1" s="12"/>
      <c r="C1" s="12"/>
      <c r="D1" s="13"/>
      <c r="E1" s="12"/>
      <c r="F1" s="12"/>
      <c r="G1" s="7"/>
      <c r="H1" s="59" t="s">
        <v>44</v>
      </c>
      <c r="I1" s="59"/>
      <c r="J1" s="59"/>
      <c r="K1" s="59"/>
    </row>
    <row r="2" spans="1:11" s="6" customFormat="1" ht="61.5" customHeight="1">
      <c r="A2" s="7"/>
      <c r="B2" s="7" t="s">
        <v>71</v>
      </c>
      <c r="C2" s="7"/>
      <c r="D2" s="7"/>
      <c r="E2" s="7"/>
      <c r="F2" s="7"/>
      <c r="G2" s="7"/>
      <c r="H2" s="59" t="s">
        <v>53</v>
      </c>
      <c r="I2" s="59"/>
      <c r="J2" s="59"/>
      <c r="K2" s="59"/>
    </row>
    <row r="3" spans="1:11" s="6" customFormat="1" ht="18.75">
      <c r="A3" s="8"/>
      <c r="B3" s="60" t="s">
        <v>54</v>
      </c>
      <c r="C3" s="60"/>
      <c r="D3" s="60"/>
      <c r="E3" s="60"/>
      <c r="F3" s="60"/>
      <c r="G3" s="60"/>
      <c r="H3" s="60"/>
      <c r="I3" s="60"/>
      <c r="J3" s="60"/>
      <c r="K3" s="60"/>
    </row>
    <row r="4" spans="1:11" s="6" customFormat="1" ht="18.75">
      <c r="A4" s="9"/>
      <c r="B4" s="32" t="s">
        <v>64</v>
      </c>
      <c r="C4" s="61"/>
      <c r="D4" s="61"/>
      <c r="E4" s="61"/>
      <c r="F4" s="33"/>
      <c r="G4" s="9"/>
      <c r="H4" s="9"/>
      <c r="I4" s="9"/>
      <c r="J4" s="9"/>
      <c r="K4" s="9"/>
    </row>
    <row r="5" spans="1:11" s="6" customFormat="1" ht="24" customHeight="1">
      <c r="A5" s="9"/>
      <c r="B5" s="34" t="s">
        <v>50</v>
      </c>
      <c r="C5" s="58" t="s">
        <v>47</v>
      </c>
      <c r="D5" s="58"/>
      <c r="E5" s="58"/>
      <c r="F5" s="58"/>
      <c r="G5" s="9"/>
      <c r="H5" s="9"/>
      <c r="I5" s="9"/>
      <c r="J5" s="9" t="s">
        <v>70</v>
      </c>
      <c r="K5" s="9"/>
    </row>
    <row r="6" spans="1:11" ht="18.75">
      <c r="A6" s="14" t="s">
        <v>51</v>
      </c>
      <c r="B6" s="15" t="s">
        <v>0</v>
      </c>
      <c r="C6" s="15" t="s">
        <v>17</v>
      </c>
      <c r="D6" s="15" t="s">
        <v>18</v>
      </c>
      <c r="E6" s="15" t="s">
        <v>5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16</v>
      </c>
      <c r="K6" s="15" t="s">
        <v>43</v>
      </c>
    </row>
    <row r="7" spans="1:11" ht="37.5">
      <c r="A7" s="35">
        <v>1</v>
      </c>
      <c r="B7" s="36" t="s">
        <v>31</v>
      </c>
      <c r="C7" s="16">
        <f aca="true" t="shared" si="0" ref="C7:I7">ROUND(C8/C9,0)</f>
        <v>166</v>
      </c>
      <c r="D7" s="16">
        <f t="shared" si="0"/>
        <v>169</v>
      </c>
      <c r="E7" s="16">
        <f t="shared" si="0"/>
        <v>167</v>
      </c>
      <c r="F7" s="16">
        <f t="shared" si="0"/>
        <v>169</v>
      </c>
      <c r="G7" s="16">
        <f t="shared" si="0"/>
        <v>173</v>
      </c>
      <c r="H7" s="16">
        <f t="shared" si="0"/>
        <v>178</v>
      </c>
      <c r="I7" s="16">
        <f t="shared" si="0"/>
        <v>189</v>
      </c>
      <c r="J7" s="35" t="s">
        <v>34</v>
      </c>
      <c r="K7" s="35" t="s">
        <v>34</v>
      </c>
    </row>
    <row r="8" spans="1:11" ht="18.75">
      <c r="A8" s="35">
        <v>2</v>
      </c>
      <c r="B8" s="27" t="s">
        <v>19</v>
      </c>
      <c r="C8" s="17">
        <f aca="true" t="shared" si="1" ref="C8:I8">C10</f>
        <v>7804</v>
      </c>
      <c r="D8" s="17">
        <f t="shared" si="1"/>
        <v>7620</v>
      </c>
      <c r="E8" s="17">
        <f t="shared" si="1"/>
        <v>7503</v>
      </c>
      <c r="F8" s="17">
        <f t="shared" si="1"/>
        <v>7606</v>
      </c>
      <c r="G8" s="17">
        <f t="shared" si="1"/>
        <v>7623</v>
      </c>
      <c r="H8" s="17">
        <f t="shared" si="1"/>
        <v>7642</v>
      </c>
      <c r="I8" s="17">
        <f t="shared" si="1"/>
        <v>7669</v>
      </c>
      <c r="J8" s="35" t="s">
        <v>34</v>
      </c>
      <c r="K8" s="35" t="s">
        <v>34</v>
      </c>
    </row>
    <row r="9" spans="1:11" ht="37.5">
      <c r="A9" s="35">
        <v>3</v>
      </c>
      <c r="B9" s="27" t="s">
        <v>55</v>
      </c>
      <c r="C9" s="17">
        <v>47</v>
      </c>
      <c r="D9" s="17">
        <v>45</v>
      </c>
      <c r="E9" s="17">
        <v>45</v>
      </c>
      <c r="F9" s="17">
        <v>45</v>
      </c>
      <c r="G9" s="17">
        <v>44</v>
      </c>
      <c r="H9" s="17">
        <v>43</v>
      </c>
      <c r="I9" s="17">
        <v>40.5</v>
      </c>
      <c r="J9" s="35" t="s">
        <v>34</v>
      </c>
      <c r="K9" s="35" t="s">
        <v>34</v>
      </c>
    </row>
    <row r="10" spans="1:11" ht="21" customHeight="1">
      <c r="A10" s="35">
        <v>4</v>
      </c>
      <c r="B10" s="27" t="s">
        <v>56</v>
      </c>
      <c r="C10" s="17">
        <v>7804</v>
      </c>
      <c r="D10" s="17">
        <v>7620</v>
      </c>
      <c r="E10" s="17">
        <v>7503</v>
      </c>
      <c r="F10" s="17">
        <v>7606</v>
      </c>
      <c r="G10" s="17">
        <v>7623</v>
      </c>
      <c r="H10" s="17">
        <v>7642</v>
      </c>
      <c r="I10" s="17">
        <v>7669</v>
      </c>
      <c r="J10" s="35" t="s">
        <v>34</v>
      </c>
      <c r="K10" s="35" t="s">
        <v>34</v>
      </c>
    </row>
    <row r="11" spans="1:11" ht="37.5">
      <c r="A11" s="35">
        <f>A10+1</f>
        <v>5</v>
      </c>
      <c r="B11" s="41" t="s">
        <v>67</v>
      </c>
      <c r="C11" s="37"/>
      <c r="D11" s="38"/>
      <c r="E11" s="38"/>
      <c r="F11" s="38"/>
      <c r="G11" s="38"/>
      <c r="H11" s="38"/>
      <c r="I11" s="38"/>
      <c r="J11" s="38"/>
      <c r="K11" s="39"/>
    </row>
    <row r="12" spans="1:11" ht="45" customHeight="1">
      <c r="A12" s="35">
        <f aca="true" t="shared" si="2" ref="A12:A39">A11+1</f>
        <v>6</v>
      </c>
      <c r="B12" s="27" t="s">
        <v>36</v>
      </c>
      <c r="C12" s="35" t="s">
        <v>34</v>
      </c>
      <c r="D12" s="20">
        <v>53</v>
      </c>
      <c r="E12" s="47">
        <v>59</v>
      </c>
      <c r="F12" s="47">
        <v>65</v>
      </c>
      <c r="G12" s="47">
        <v>74</v>
      </c>
      <c r="H12" s="47">
        <v>85</v>
      </c>
      <c r="I12" s="47">
        <v>100</v>
      </c>
      <c r="J12" s="35" t="s">
        <v>34</v>
      </c>
      <c r="K12" s="35" t="s">
        <v>34</v>
      </c>
    </row>
    <row r="13" spans="1:11" ht="59.25" customHeight="1">
      <c r="A13" s="35">
        <f t="shared" si="2"/>
        <v>7</v>
      </c>
      <c r="B13" s="41" t="s">
        <v>68</v>
      </c>
      <c r="C13" s="35" t="s">
        <v>34</v>
      </c>
      <c r="D13" s="20">
        <v>56.1</v>
      </c>
      <c r="E13" s="47">
        <v>78.9</v>
      </c>
      <c r="F13" s="47">
        <v>78.9</v>
      </c>
      <c r="G13" s="47">
        <v>82.4</v>
      </c>
      <c r="H13" s="20">
        <v>100</v>
      </c>
      <c r="I13" s="20">
        <v>100</v>
      </c>
      <c r="J13" s="35" t="s">
        <v>34</v>
      </c>
      <c r="K13" s="35" t="s">
        <v>34</v>
      </c>
    </row>
    <row r="14" spans="1:11" ht="28.5" customHeight="1">
      <c r="A14" s="35">
        <f t="shared" si="2"/>
        <v>8</v>
      </c>
      <c r="B14" s="41" t="s">
        <v>66</v>
      </c>
      <c r="C14" s="35" t="s">
        <v>34</v>
      </c>
      <c r="D14" s="20">
        <v>56.94729</v>
      </c>
      <c r="E14" s="47">
        <v>66.8</v>
      </c>
      <c r="F14" s="47">
        <v>78.9</v>
      </c>
      <c r="G14" s="47">
        <v>82.4</v>
      </c>
      <c r="H14" s="20">
        <v>100</v>
      </c>
      <c r="I14" s="20">
        <v>100</v>
      </c>
      <c r="J14" s="35" t="s">
        <v>34</v>
      </c>
      <c r="K14" s="35" t="s">
        <v>34</v>
      </c>
    </row>
    <row r="15" spans="1:11" ht="37.5">
      <c r="A15" s="35">
        <f t="shared" si="2"/>
        <v>9</v>
      </c>
      <c r="B15" s="27" t="s">
        <v>11</v>
      </c>
      <c r="C15" s="18">
        <v>25138.8</v>
      </c>
      <c r="D15" s="18">
        <v>27978.5</v>
      </c>
      <c r="E15" s="18">
        <v>29744</v>
      </c>
      <c r="F15" s="18">
        <v>29744</v>
      </c>
      <c r="G15" s="18">
        <v>36300</v>
      </c>
      <c r="H15" s="18">
        <v>40044</v>
      </c>
      <c r="I15" s="18">
        <v>43942</v>
      </c>
      <c r="J15" s="35" t="s">
        <v>34</v>
      </c>
      <c r="K15" s="35" t="s">
        <v>34</v>
      </c>
    </row>
    <row r="16" spans="1:11" ht="18.75">
      <c r="A16" s="35">
        <f t="shared" si="2"/>
        <v>10</v>
      </c>
      <c r="B16" s="27" t="s">
        <v>1</v>
      </c>
      <c r="C16" s="35" t="s">
        <v>34</v>
      </c>
      <c r="D16" s="20">
        <f aca="true" t="shared" si="3" ref="D16:I16">D15/C15*100</f>
        <v>111.29608414085</v>
      </c>
      <c r="E16" s="20">
        <f t="shared" si="3"/>
        <v>106.3102024769019</v>
      </c>
      <c r="F16" s="20">
        <f t="shared" si="3"/>
        <v>100</v>
      </c>
      <c r="G16" s="20">
        <f t="shared" si="3"/>
        <v>122.0414201183432</v>
      </c>
      <c r="H16" s="20">
        <f t="shared" si="3"/>
        <v>110.31404958677686</v>
      </c>
      <c r="I16" s="20">
        <f t="shared" si="3"/>
        <v>109.73429227849365</v>
      </c>
      <c r="J16" s="35" t="s">
        <v>34</v>
      </c>
      <c r="K16" s="35" t="s">
        <v>34</v>
      </c>
    </row>
    <row r="17" spans="1:11" ht="37.5">
      <c r="A17" s="35">
        <f t="shared" si="2"/>
        <v>11</v>
      </c>
      <c r="B17" s="27" t="s">
        <v>58</v>
      </c>
      <c r="C17" s="21">
        <v>11952</v>
      </c>
      <c r="D17" s="21">
        <f aca="true" t="shared" si="4" ref="D17:I17">ROUND(D15*D14/100,1)</f>
        <v>15933</v>
      </c>
      <c r="E17" s="21">
        <v>19870</v>
      </c>
      <c r="F17" s="21">
        <v>20969</v>
      </c>
      <c r="G17" s="21">
        <f t="shared" si="4"/>
        <v>29911.2</v>
      </c>
      <c r="H17" s="21">
        <f t="shared" si="4"/>
        <v>40044</v>
      </c>
      <c r="I17" s="21">
        <f t="shared" si="4"/>
        <v>43942</v>
      </c>
      <c r="J17" s="35" t="s">
        <v>34</v>
      </c>
      <c r="K17" s="35" t="s">
        <v>34</v>
      </c>
    </row>
    <row r="18" spans="1:11" ht="18" customHeight="1">
      <c r="A18" s="35">
        <f t="shared" si="2"/>
        <v>12</v>
      </c>
      <c r="B18" s="27" t="s">
        <v>1</v>
      </c>
      <c r="C18" s="35" t="s">
        <v>34</v>
      </c>
      <c r="D18" s="20">
        <f aca="true" t="shared" si="5" ref="D18:I18">D17/C17*100</f>
        <v>133.3082329317269</v>
      </c>
      <c r="E18" s="20">
        <f t="shared" si="5"/>
        <v>124.70972196071048</v>
      </c>
      <c r="F18" s="20">
        <f t="shared" si="5"/>
        <v>105.53095118268747</v>
      </c>
      <c r="G18" s="20">
        <f t="shared" si="5"/>
        <v>142.6448566932138</v>
      </c>
      <c r="H18" s="20">
        <f t="shared" si="5"/>
        <v>133.87627377036026</v>
      </c>
      <c r="I18" s="20">
        <f t="shared" si="5"/>
        <v>109.73429227849365</v>
      </c>
      <c r="J18" s="35" t="s">
        <v>34</v>
      </c>
      <c r="K18" s="35" t="s">
        <v>34</v>
      </c>
    </row>
    <row r="19" spans="1:11" ht="37.5">
      <c r="A19" s="35">
        <f t="shared" si="2"/>
        <v>13</v>
      </c>
      <c r="B19" s="27" t="s">
        <v>39</v>
      </c>
      <c r="C19" s="35" t="s">
        <v>34</v>
      </c>
      <c r="D19" s="19">
        <v>6.8</v>
      </c>
      <c r="E19" s="19">
        <v>5.3</v>
      </c>
      <c r="F19" s="19">
        <v>5.3</v>
      </c>
      <c r="G19" s="19">
        <v>5.3</v>
      </c>
      <c r="H19" s="19">
        <v>5.3</v>
      </c>
      <c r="I19" s="19">
        <v>5.3</v>
      </c>
      <c r="J19" s="35" t="s">
        <v>34</v>
      </c>
      <c r="K19" s="35" t="s">
        <v>34</v>
      </c>
    </row>
    <row r="20" spans="1:11" ht="24.75" customHeight="1">
      <c r="A20" s="35">
        <f t="shared" si="2"/>
        <v>14</v>
      </c>
      <c r="B20" s="27" t="s">
        <v>2</v>
      </c>
      <c r="C20" s="19">
        <v>1.302</v>
      </c>
      <c r="D20" s="19">
        <v>1.302</v>
      </c>
      <c r="E20" s="19">
        <v>1.302</v>
      </c>
      <c r="F20" s="19">
        <v>1.302</v>
      </c>
      <c r="G20" s="19">
        <v>1.302</v>
      </c>
      <c r="H20" s="19">
        <v>1.302</v>
      </c>
      <c r="I20" s="19">
        <v>1.302</v>
      </c>
      <c r="J20" s="19">
        <v>1.302</v>
      </c>
      <c r="K20" s="19">
        <v>1.302</v>
      </c>
    </row>
    <row r="21" spans="1:11" ht="26.25" customHeight="1">
      <c r="A21" s="35">
        <f t="shared" si="2"/>
        <v>15</v>
      </c>
      <c r="B21" s="27" t="s">
        <v>3</v>
      </c>
      <c r="C21" s="21">
        <v>8.8</v>
      </c>
      <c r="D21" s="21">
        <f aca="true" t="shared" si="6" ref="D21:I21">ROUND(D17*D9*12*D20/1000000,1)</f>
        <v>11.2</v>
      </c>
      <c r="E21" s="21">
        <v>14</v>
      </c>
      <c r="F21" s="21">
        <v>15</v>
      </c>
      <c r="G21" s="21">
        <f t="shared" si="6"/>
        <v>20.6</v>
      </c>
      <c r="H21" s="21">
        <f t="shared" si="6"/>
        <v>26.9</v>
      </c>
      <c r="I21" s="21">
        <f t="shared" si="6"/>
        <v>27.8</v>
      </c>
      <c r="J21" s="21">
        <f>ROUND(E21+F21+G21,1)</f>
        <v>49.6</v>
      </c>
      <c r="K21" s="21">
        <f>SUM(E21:I21)</f>
        <v>104.3</v>
      </c>
    </row>
    <row r="22" spans="1:11" ht="41.25" customHeight="1">
      <c r="A22" s="35">
        <f t="shared" si="2"/>
        <v>16</v>
      </c>
      <c r="B22" s="27" t="s">
        <v>40</v>
      </c>
      <c r="C22" s="35" t="s">
        <v>34</v>
      </c>
      <c r="D22" s="21">
        <f>ROUND(D21-C21,1)</f>
        <v>2.4</v>
      </c>
      <c r="E22" s="19">
        <f>ROUND(E21-$D$21,1)</f>
        <v>2.8</v>
      </c>
      <c r="F22" s="19">
        <f>ROUND(F21-$D$21,1)</f>
        <v>3.8</v>
      </c>
      <c r="G22" s="19">
        <f>ROUND(G21-$D$21,1)</f>
        <v>9.4</v>
      </c>
      <c r="H22" s="19">
        <f>ROUND(H21-$D$21,1)</f>
        <v>15.7</v>
      </c>
      <c r="I22" s="19">
        <f>ROUND(I21-$D$21,1)</f>
        <v>16.6</v>
      </c>
      <c r="J22" s="21">
        <f>ROUND(E22+F22+G22,1)</f>
        <v>16</v>
      </c>
      <c r="K22" s="21">
        <f>SUM(E22:I22)</f>
        <v>48.3</v>
      </c>
    </row>
    <row r="23" spans="1:11" s="10" customFormat="1" ht="18.75">
      <c r="A23" s="40">
        <v>17</v>
      </c>
      <c r="B23" s="41" t="s">
        <v>49</v>
      </c>
      <c r="C23" s="22"/>
      <c r="D23" s="23"/>
      <c r="E23" s="24"/>
      <c r="F23" s="24"/>
      <c r="G23" s="24"/>
      <c r="H23" s="24"/>
      <c r="I23" s="24"/>
      <c r="J23" s="25"/>
      <c r="K23" s="26"/>
    </row>
    <row r="24" spans="1:11" ht="37.5" customHeight="1">
      <c r="A24" s="35">
        <f t="shared" si="2"/>
        <v>18</v>
      </c>
      <c r="B24" s="41" t="s">
        <v>65</v>
      </c>
      <c r="C24" s="35" t="s">
        <v>34</v>
      </c>
      <c r="D24" s="19">
        <v>2.2</v>
      </c>
      <c r="E24" s="28">
        <f>ROUND(E22-E29,1)</f>
        <v>2.7</v>
      </c>
      <c r="F24" s="28">
        <f>ROUND(F22-F29,1)</f>
        <v>3.6</v>
      </c>
      <c r="G24" s="28">
        <f>ROUND(G22-G29,1)</f>
        <v>8.9</v>
      </c>
      <c r="H24" s="28">
        <f>ROUND(H22-H29,1)</f>
        <v>14.9</v>
      </c>
      <c r="I24" s="28">
        <f>ROUND(I22-I29,1)</f>
        <v>15.7</v>
      </c>
      <c r="J24" s="21">
        <f>ROUND(E24+F24+G24,1)</f>
        <v>15.2</v>
      </c>
      <c r="K24" s="21">
        <f>SUM(E24:I24)</f>
        <v>45.8</v>
      </c>
    </row>
    <row r="25" spans="1:11" s="5" customFormat="1" ht="36.75" customHeight="1">
      <c r="A25" s="40">
        <v>19</v>
      </c>
      <c r="B25" s="36" t="s">
        <v>12</v>
      </c>
      <c r="C25" s="35" t="s">
        <v>34</v>
      </c>
      <c r="D25" s="29">
        <f aca="true" t="shared" si="7" ref="D25:I25">ROUND(D26+D27+D28,1)</f>
        <v>0</v>
      </c>
      <c r="E25" s="29">
        <f t="shared" si="7"/>
        <v>0.8</v>
      </c>
      <c r="F25" s="29">
        <f t="shared" si="7"/>
        <v>1.1</v>
      </c>
      <c r="G25" s="29">
        <f t="shared" si="7"/>
        <v>2.8</v>
      </c>
      <c r="H25" s="29">
        <f t="shared" si="7"/>
        <v>4.7</v>
      </c>
      <c r="I25" s="29">
        <f t="shared" si="7"/>
        <v>5</v>
      </c>
      <c r="J25" s="21">
        <f aca="true" t="shared" si="8" ref="J25:J31">ROUND(E25+F25+G25,1)</f>
        <v>4.7</v>
      </c>
      <c r="K25" s="21">
        <f aca="true" t="shared" si="9" ref="K25:K31">SUM(E25:I25)</f>
        <v>14.4</v>
      </c>
    </row>
    <row r="26" spans="1:11" s="5" customFormat="1" ht="31.5" customHeight="1">
      <c r="A26" s="35">
        <f t="shared" si="2"/>
        <v>20</v>
      </c>
      <c r="B26" s="36" t="s">
        <v>13</v>
      </c>
      <c r="C26" s="35" t="s">
        <v>34</v>
      </c>
      <c r="D26" s="29">
        <v>0</v>
      </c>
      <c r="E26" s="20">
        <f>ROUND(E22*0.557/100,1)</f>
        <v>0</v>
      </c>
      <c r="F26" s="20">
        <f>ROUND(F22*0.557/100,1)</f>
        <v>0</v>
      </c>
      <c r="G26" s="20">
        <f>ROUND(G22*0.557/100,1)</f>
        <v>0.1</v>
      </c>
      <c r="H26" s="20">
        <f>ROUND(H22*0.557/100,1)</f>
        <v>0.1</v>
      </c>
      <c r="I26" s="20">
        <f>ROUND(I22*0.557/100,1)</f>
        <v>0.1</v>
      </c>
      <c r="J26" s="21">
        <f t="shared" si="8"/>
        <v>0.1</v>
      </c>
      <c r="K26" s="21">
        <f t="shared" si="9"/>
        <v>0.30000000000000004</v>
      </c>
    </row>
    <row r="27" spans="1:11" s="5" customFormat="1" ht="36" customHeight="1">
      <c r="A27" s="40">
        <v>21</v>
      </c>
      <c r="B27" s="36" t="s">
        <v>14</v>
      </c>
      <c r="C27" s="35" t="s">
        <v>34</v>
      </c>
      <c r="D27" s="29">
        <v>0</v>
      </c>
      <c r="E27" s="28">
        <f>ROUND(($D$9-E9)*E17*12*E20/1000000,1)</f>
        <v>0</v>
      </c>
      <c r="F27" s="28">
        <f>ROUND(($D$9-F9)*F17*12*F20/1000000,1)</f>
        <v>0</v>
      </c>
      <c r="G27" s="28">
        <f>ROUND(($D$9-G9)*G17*12*G20/1000000,1)</f>
        <v>0.5</v>
      </c>
      <c r="H27" s="28">
        <f>ROUND(($D$9-H9)*H17*12*H20/1000000,1)</f>
        <v>1.3</v>
      </c>
      <c r="I27" s="28">
        <f>ROUND(($D$9-I9)*I17*12*I20/1000000,1)</f>
        <v>3.1</v>
      </c>
      <c r="J27" s="21">
        <f t="shared" si="8"/>
        <v>0.5</v>
      </c>
      <c r="K27" s="21">
        <f t="shared" si="9"/>
        <v>4.9</v>
      </c>
    </row>
    <row r="28" spans="1:11" s="5" customFormat="1" ht="38.25" customHeight="1">
      <c r="A28" s="35">
        <f t="shared" si="2"/>
        <v>22</v>
      </c>
      <c r="B28" s="36" t="s">
        <v>15</v>
      </c>
      <c r="C28" s="35" t="s">
        <v>34</v>
      </c>
      <c r="D28" s="29">
        <v>0</v>
      </c>
      <c r="E28" s="29">
        <f>ROUND(E22*0.3-E26-E27,1)</f>
        <v>0.8</v>
      </c>
      <c r="F28" s="29">
        <f>ROUND(F22*0.3-F26-F27,1)</f>
        <v>1.1</v>
      </c>
      <c r="G28" s="29">
        <f>ROUND(G22*0.3-G26-G27,1)</f>
        <v>2.2</v>
      </c>
      <c r="H28" s="29">
        <f>ROUND(H22*0.3-H26-H27,1)</f>
        <v>3.3</v>
      </c>
      <c r="I28" s="29">
        <f>ROUND(I22*0.3-I26-I27,1)</f>
        <v>1.8</v>
      </c>
      <c r="J28" s="21">
        <f t="shared" si="8"/>
        <v>4.1</v>
      </c>
      <c r="K28" s="21">
        <f t="shared" si="9"/>
        <v>9.200000000000001</v>
      </c>
    </row>
    <row r="29" spans="1:11" ht="23.25" customHeight="1">
      <c r="A29" s="40">
        <v>23</v>
      </c>
      <c r="B29" s="27" t="s">
        <v>26</v>
      </c>
      <c r="C29" s="35" t="s">
        <v>34</v>
      </c>
      <c r="D29" s="20">
        <f aca="true" t="shared" si="10" ref="D29:I29">ROUND(D22*D19/100,1)</f>
        <v>0.2</v>
      </c>
      <c r="E29" s="20">
        <f t="shared" si="10"/>
        <v>0.1</v>
      </c>
      <c r="F29" s="20">
        <f t="shared" si="10"/>
        <v>0.2</v>
      </c>
      <c r="G29" s="20">
        <f t="shared" si="10"/>
        <v>0.5</v>
      </c>
      <c r="H29" s="20">
        <f t="shared" si="10"/>
        <v>0.8</v>
      </c>
      <c r="I29" s="20">
        <f t="shared" si="10"/>
        <v>0.9</v>
      </c>
      <c r="J29" s="21">
        <f t="shared" si="8"/>
        <v>0.8</v>
      </c>
      <c r="K29" s="21">
        <f t="shared" si="9"/>
        <v>2.5</v>
      </c>
    </row>
    <row r="30" spans="1:11" ht="37.5">
      <c r="A30" s="35">
        <f t="shared" si="2"/>
        <v>24</v>
      </c>
      <c r="B30" s="36" t="s">
        <v>59</v>
      </c>
      <c r="C30" s="35" t="s">
        <v>34</v>
      </c>
      <c r="D30" s="29">
        <v>0</v>
      </c>
      <c r="E30" s="29">
        <v>0</v>
      </c>
      <c r="F30" s="28">
        <f>F22-F24-F29</f>
        <v>-2.7755575615628914E-16</v>
      </c>
      <c r="G30" s="28">
        <f>G22-G24-G29</f>
        <v>0</v>
      </c>
      <c r="H30" s="28">
        <f>H22-H24-H29</f>
        <v>-1.1102230246251565E-15</v>
      </c>
      <c r="I30" s="28">
        <f>I22-I24-I29</f>
        <v>2.1094237467877974E-15</v>
      </c>
      <c r="J30" s="21">
        <f t="shared" si="8"/>
        <v>0</v>
      </c>
      <c r="K30" s="21">
        <f>SUM(E30:I30)</f>
        <v>7.216449660063518E-16</v>
      </c>
    </row>
    <row r="31" spans="1:11" ht="37.5">
      <c r="A31" s="40">
        <v>25</v>
      </c>
      <c r="B31" s="56" t="s">
        <v>69</v>
      </c>
      <c r="C31" s="35" t="s">
        <v>34</v>
      </c>
      <c r="D31" s="28">
        <f aca="true" t="shared" si="11" ref="D31:I31">ROUND(D24+D29+D30,1)</f>
        <v>2.4</v>
      </c>
      <c r="E31" s="28">
        <f t="shared" si="11"/>
        <v>2.8</v>
      </c>
      <c r="F31" s="28">
        <f t="shared" si="11"/>
        <v>3.8</v>
      </c>
      <c r="G31" s="28">
        <f t="shared" si="11"/>
        <v>9.4</v>
      </c>
      <c r="H31" s="28">
        <f t="shared" si="11"/>
        <v>15.7</v>
      </c>
      <c r="I31" s="28">
        <f t="shared" si="11"/>
        <v>16.6</v>
      </c>
      <c r="J31" s="21">
        <f t="shared" si="8"/>
        <v>16</v>
      </c>
      <c r="K31" s="21">
        <f t="shared" si="9"/>
        <v>48.3</v>
      </c>
    </row>
    <row r="32" spans="1:11" ht="59.25" customHeight="1">
      <c r="A32" s="35">
        <f t="shared" si="2"/>
        <v>26</v>
      </c>
      <c r="B32" s="42" t="s">
        <v>63</v>
      </c>
      <c r="C32" s="35" t="s">
        <v>34</v>
      </c>
      <c r="D32" s="54">
        <f>ROUND(D25/D31*100,1)</f>
        <v>0</v>
      </c>
      <c r="E32" s="55">
        <f>ROUND(E25/E31*100,1)</f>
        <v>28.6</v>
      </c>
      <c r="F32" s="55">
        <f aca="true" t="shared" si="12" ref="F32:K32">ROUND(F25/F31*100,1)</f>
        <v>28.9</v>
      </c>
      <c r="G32" s="55">
        <f t="shared" si="12"/>
        <v>29.8</v>
      </c>
      <c r="H32" s="55">
        <f t="shared" si="12"/>
        <v>29.9</v>
      </c>
      <c r="I32" s="55">
        <f t="shared" si="12"/>
        <v>30.1</v>
      </c>
      <c r="J32" s="55">
        <f t="shared" si="12"/>
        <v>29.4</v>
      </c>
      <c r="K32" s="55">
        <f t="shared" si="12"/>
        <v>29.8</v>
      </c>
    </row>
    <row r="33" spans="1:11" ht="32.25" customHeight="1" hidden="1">
      <c r="A33" s="14">
        <f t="shared" si="2"/>
        <v>27</v>
      </c>
      <c r="B33" s="30" t="s">
        <v>29</v>
      </c>
      <c r="C33" s="19" t="s">
        <v>32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</row>
    <row r="34" spans="1:11" s="3" customFormat="1" ht="25.5" customHeight="1" hidden="1">
      <c r="A34" s="14">
        <f t="shared" si="2"/>
        <v>28</v>
      </c>
      <c r="B34" s="57" t="s">
        <v>23</v>
      </c>
      <c r="C34" s="57"/>
      <c r="D34" s="57"/>
      <c r="E34" s="57"/>
      <c r="F34" s="57"/>
      <c r="G34" s="57"/>
      <c r="H34" s="57"/>
      <c r="I34" s="57"/>
      <c r="J34" s="57"/>
      <c r="K34" s="57"/>
    </row>
    <row r="35" spans="1:11" s="3" customFormat="1" ht="24" customHeight="1" hidden="1">
      <c r="A35" s="14">
        <f t="shared" si="2"/>
        <v>29</v>
      </c>
      <c r="B35" s="57" t="s">
        <v>24</v>
      </c>
      <c r="C35" s="57"/>
      <c r="D35" s="57"/>
      <c r="E35" s="57"/>
      <c r="F35" s="57"/>
      <c r="G35" s="57"/>
      <c r="H35" s="57"/>
      <c r="I35" s="57"/>
      <c r="J35" s="57"/>
      <c r="K35" s="57"/>
    </row>
    <row r="36" spans="1:11" s="3" customFormat="1" ht="18.75" customHeight="1" hidden="1">
      <c r="A36" s="14">
        <f t="shared" si="2"/>
        <v>30</v>
      </c>
      <c r="B36" s="57" t="s">
        <v>25</v>
      </c>
      <c r="C36" s="57"/>
      <c r="D36" s="57"/>
      <c r="E36" s="57"/>
      <c r="F36" s="57"/>
      <c r="G36" s="57"/>
      <c r="H36" s="57"/>
      <c r="I36" s="57"/>
      <c r="J36" s="57"/>
      <c r="K36" s="57"/>
    </row>
    <row r="37" spans="1:11" s="3" customFormat="1" ht="19.5" customHeight="1" hidden="1">
      <c r="A37" s="14">
        <f t="shared" si="2"/>
        <v>31</v>
      </c>
      <c r="B37" s="57" t="s">
        <v>20</v>
      </c>
      <c r="C37" s="57"/>
      <c r="D37" s="57"/>
      <c r="E37" s="57"/>
      <c r="F37" s="57"/>
      <c r="G37" s="57"/>
      <c r="H37" s="57"/>
      <c r="I37" s="57"/>
      <c r="J37" s="57"/>
      <c r="K37" s="57"/>
    </row>
    <row r="38" spans="1:11" s="3" customFormat="1" ht="20.25" customHeight="1" hidden="1">
      <c r="A38" s="14">
        <f t="shared" si="2"/>
        <v>32</v>
      </c>
      <c r="B38" s="57" t="s">
        <v>21</v>
      </c>
      <c r="C38" s="57"/>
      <c r="D38" s="57"/>
      <c r="E38" s="57"/>
      <c r="F38" s="57"/>
      <c r="G38" s="57"/>
      <c r="H38" s="57"/>
      <c r="I38" s="57"/>
      <c r="J38" s="57"/>
      <c r="K38" s="57"/>
    </row>
    <row r="39" spans="1:11" ht="21.75" customHeight="1" hidden="1">
      <c r="A39" s="14">
        <f t="shared" si="2"/>
        <v>33</v>
      </c>
      <c r="B39" s="57" t="s">
        <v>22</v>
      </c>
      <c r="C39" s="57"/>
      <c r="D39" s="57"/>
      <c r="E39" s="57"/>
      <c r="F39" s="57"/>
      <c r="G39" s="57"/>
      <c r="H39" s="57"/>
      <c r="I39" s="57"/>
      <c r="J39" s="57"/>
      <c r="K39" s="57"/>
    </row>
    <row r="40" spans="1:11" ht="18.75">
      <c r="A40" s="44"/>
      <c r="B40" s="45"/>
      <c r="C40" s="45"/>
      <c r="D40" s="46"/>
      <c r="E40" s="45"/>
      <c r="F40" s="45"/>
      <c r="G40" s="45"/>
      <c r="H40" s="45"/>
      <c r="I40" s="45"/>
      <c r="J40" s="45"/>
      <c r="K40" s="45"/>
    </row>
    <row r="41" ht="24.75" customHeight="1">
      <c r="B41" s="4" t="s">
        <v>30</v>
      </c>
    </row>
    <row r="42" ht="18.75" customHeight="1">
      <c r="B42" s="48"/>
    </row>
  </sheetData>
  <sheetProtection/>
  <mergeCells count="11">
    <mergeCell ref="H1:K1"/>
    <mergeCell ref="H2:K2"/>
    <mergeCell ref="B3:K3"/>
    <mergeCell ref="C4:E4"/>
    <mergeCell ref="B37:K37"/>
    <mergeCell ref="B38:K38"/>
    <mergeCell ref="B39:K39"/>
    <mergeCell ref="C5:F5"/>
    <mergeCell ref="B34:K34"/>
    <mergeCell ref="B35:K35"/>
    <mergeCell ref="B36:K36"/>
  </mergeCells>
  <printOptions/>
  <pageMargins left="0.1968503937007874" right="0" top="0.35433070866141736" bottom="0" header="0.31496062992125984" footer="0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41"/>
  <sheetViews>
    <sheetView zoomScale="70" zoomScaleNormal="70" zoomScaleSheetLayoutView="70" workbookViewId="0" topLeftCell="B19">
      <selection activeCell="D29" sqref="D29"/>
    </sheetView>
  </sheetViews>
  <sheetFormatPr defaultColWidth="9.140625" defaultRowHeight="15"/>
  <cols>
    <col min="1" max="1" width="9.00390625" style="1" customWidth="1"/>
    <col min="2" max="2" width="86.140625" style="0" customWidth="1"/>
    <col min="3" max="3" width="20.7109375" style="0" customWidth="1"/>
    <col min="4" max="4" width="20.7109375" style="2" customWidth="1"/>
    <col min="5" max="11" width="20.7109375" style="0" customWidth="1"/>
  </cols>
  <sheetData>
    <row r="1" spans="1:11" s="6" customFormat="1" ht="18.75">
      <c r="A1" s="11"/>
      <c r="B1" s="12"/>
      <c r="C1" s="12"/>
      <c r="D1" s="13"/>
      <c r="E1" s="12"/>
      <c r="F1" s="12"/>
      <c r="G1" s="7"/>
      <c r="H1" s="59" t="s">
        <v>44</v>
      </c>
      <c r="I1" s="59"/>
      <c r="J1" s="59"/>
      <c r="K1" s="59"/>
    </row>
    <row r="2" spans="1:11" s="6" customFormat="1" ht="61.5" customHeight="1">
      <c r="A2" s="7"/>
      <c r="B2" s="7"/>
      <c r="C2" s="7"/>
      <c r="D2" s="7"/>
      <c r="E2" s="7"/>
      <c r="F2" s="7"/>
      <c r="G2" s="7"/>
      <c r="H2" s="59" t="s">
        <v>52</v>
      </c>
      <c r="I2" s="59"/>
      <c r="J2" s="59"/>
      <c r="K2" s="59"/>
    </row>
    <row r="3" spans="1:11" s="6" customFormat="1" ht="18.75">
      <c r="A3" s="8"/>
      <c r="B3" s="60" t="s">
        <v>45</v>
      </c>
      <c r="C3" s="60"/>
      <c r="D3" s="60"/>
      <c r="E3" s="60"/>
      <c r="F3" s="60"/>
      <c r="G3" s="60"/>
      <c r="H3" s="60"/>
      <c r="I3" s="60"/>
      <c r="J3" s="60"/>
      <c r="K3" s="60"/>
    </row>
    <row r="4" spans="1:11" s="6" customFormat="1" ht="18.75">
      <c r="A4" s="9"/>
      <c r="B4" s="32" t="s">
        <v>46</v>
      </c>
      <c r="C4" s="61" t="s">
        <v>48</v>
      </c>
      <c r="D4" s="61"/>
      <c r="E4" s="61"/>
      <c r="F4" s="33"/>
      <c r="G4" s="9"/>
      <c r="H4" s="9"/>
      <c r="I4" s="9"/>
      <c r="J4" s="9"/>
      <c r="K4" s="9"/>
    </row>
    <row r="5" spans="1:11" s="6" customFormat="1" ht="24" customHeight="1">
      <c r="A5" s="9"/>
      <c r="B5" s="34" t="s">
        <v>50</v>
      </c>
      <c r="C5" s="58" t="s">
        <v>47</v>
      </c>
      <c r="D5" s="58"/>
      <c r="E5" s="58"/>
      <c r="F5" s="58"/>
      <c r="G5" s="9"/>
      <c r="H5" s="9"/>
      <c r="I5" s="9"/>
      <c r="J5" s="9"/>
      <c r="K5" s="9"/>
    </row>
    <row r="6" spans="1:11" ht="18.75">
      <c r="A6" s="14" t="s">
        <v>51</v>
      </c>
      <c r="B6" s="15" t="s">
        <v>0</v>
      </c>
      <c r="C6" s="15" t="s">
        <v>17</v>
      </c>
      <c r="D6" s="15" t="s">
        <v>18</v>
      </c>
      <c r="E6" s="15" t="s">
        <v>5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16</v>
      </c>
      <c r="K6" s="15" t="s">
        <v>43</v>
      </c>
    </row>
    <row r="7" spans="1:11" ht="37.5">
      <c r="A7" s="35">
        <v>1</v>
      </c>
      <c r="B7" s="36" t="s">
        <v>31</v>
      </c>
      <c r="C7" s="16">
        <f>ROUND(C8/C9,0)</f>
        <v>265</v>
      </c>
      <c r="D7" s="16">
        <f aca="true" t="shared" si="0" ref="D7:I7">ROUND(D8/D9,0)</f>
        <v>264</v>
      </c>
      <c r="E7" s="16">
        <f t="shared" si="0"/>
        <v>266</v>
      </c>
      <c r="F7" s="16">
        <f t="shared" si="0"/>
        <v>267</v>
      </c>
      <c r="G7" s="16">
        <f t="shared" si="0"/>
        <v>269</v>
      </c>
      <c r="H7" s="16">
        <f t="shared" si="0"/>
        <v>278</v>
      </c>
      <c r="I7" s="16">
        <f t="shared" si="0"/>
        <v>295</v>
      </c>
      <c r="J7" s="35" t="s">
        <v>34</v>
      </c>
      <c r="K7" s="35" t="s">
        <v>34</v>
      </c>
    </row>
    <row r="8" spans="1:11" ht="18.75">
      <c r="A8" s="35">
        <v>2</v>
      </c>
      <c r="B8" s="27" t="s">
        <v>19</v>
      </c>
      <c r="C8" s="17">
        <v>4307594</v>
      </c>
      <c r="D8" s="17">
        <v>4318253</v>
      </c>
      <c r="E8" s="17">
        <v>4329800</v>
      </c>
      <c r="F8" s="17">
        <v>4336800</v>
      </c>
      <c r="G8" s="17">
        <v>4342700</v>
      </c>
      <c r="H8" s="17">
        <v>4347400</v>
      </c>
      <c r="I8" s="17">
        <v>4351200</v>
      </c>
      <c r="J8" s="35" t="s">
        <v>34</v>
      </c>
      <c r="K8" s="35" t="s">
        <v>34</v>
      </c>
    </row>
    <row r="9" spans="1:11" ht="37.5">
      <c r="A9" s="35">
        <v>3</v>
      </c>
      <c r="B9" s="27" t="s">
        <v>28</v>
      </c>
      <c r="C9" s="17">
        <v>16240</v>
      </c>
      <c r="D9" s="17">
        <v>16369.6</v>
      </c>
      <c r="E9" s="17">
        <v>16300</v>
      </c>
      <c r="F9" s="17">
        <v>16250</v>
      </c>
      <c r="G9" s="17">
        <v>16150</v>
      </c>
      <c r="H9" s="17">
        <v>15620</v>
      </c>
      <c r="I9" s="17">
        <v>14732</v>
      </c>
      <c r="J9" s="35" t="s">
        <v>34</v>
      </c>
      <c r="K9" s="35" t="s">
        <v>34</v>
      </c>
    </row>
    <row r="10" spans="1:11" ht="21" customHeight="1">
      <c r="A10" s="35">
        <v>4</v>
      </c>
      <c r="B10" s="27" t="s">
        <v>10</v>
      </c>
      <c r="C10" s="17">
        <v>4307594</v>
      </c>
      <c r="D10" s="17">
        <v>4318253</v>
      </c>
      <c r="E10" s="17">
        <v>4329800</v>
      </c>
      <c r="F10" s="17">
        <v>4336800</v>
      </c>
      <c r="G10" s="17">
        <v>4342700</v>
      </c>
      <c r="H10" s="17">
        <v>4347400</v>
      </c>
      <c r="I10" s="17">
        <v>4351200</v>
      </c>
      <c r="J10" s="35" t="s">
        <v>34</v>
      </c>
      <c r="K10" s="35" t="s">
        <v>34</v>
      </c>
    </row>
    <row r="11" spans="1:11" ht="56.25">
      <c r="A11" s="35">
        <f>A10+1</f>
        <v>5</v>
      </c>
      <c r="B11" s="27" t="s">
        <v>33</v>
      </c>
      <c r="C11" s="37"/>
      <c r="D11" s="38"/>
      <c r="E11" s="38"/>
      <c r="F11" s="38"/>
      <c r="G11" s="38"/>
      <c r="H11" s="38"/>
      <c r="I11" s="38"/>
      <c r="J11" s="38"/>
      <c r="K11" s="39"/>
    </row>
    <row r="12" spans="1:11" ht="45" customHeight="1">
      <c r="A12" s="35">
        <f aca="true" t="shared" si="1" ref="A12:A39">A11+1</f>
        <v>6</v>
      </c>
      <c r="B12" s="27" t="s">
        <v>36</v>
      </c>
      <c r="C12" s="35" t="s">
        <v>34</v>
      </c>
      <c r="D12" s="20">
        <v>53</v>
      </c>
      <c r="E12" s="47">
        <v>59</v>
      </c>
      <c r="F12" s="47">
        <v>65</v>
      </c>
      <c r="G12" s="47">
        <v>74</v>
      </c>
      <c r="H12" s="47">
        <v>85</v>
      </c>
      <c r="I12" s="47">
        <v>100</v>
      </c>
      <c r="J12" s="35" t="s">
        <v>34</v>
      </c>
      <c r="K12" s="35" t="s">
        <v>34</v>
      </c>
    </row>
    <row r="13" spans="1:11" ht="59.25" customHeight="1">
      <c r="A13" s="35">
        <f t="shared" si="1"/>
        <v>7</v>
      </c>
      <c r="B13" s="27" t="s">
        <v>37</v>
      </c>
      <c r="C13" s="35" t="s">
        <v>34</v>
      </c>
      <c r="D13" s="20">
        <v>56.1</v>
      </c>
      <c r="E13" s="47">
        <v>64.9</v>
      </c>
      <c r="F13" s="47">
        <v>73.7</v>
      </c>
      <c r="G13" s="47">
        <v>82.4</v>
      </c>
      <c r="H13" s="20">
        <v>91.2</v>
      </c>
      <c r="I13" s="20">
        <v>100</v>
      </c>
      <c r="J13" s="35" t="s">
        <v>34</v>
      </c>
      <c r="K13" s="35" t="s">
        <v>34</v>
      </c>
    </row>
    <row r="14" spans="1:11" ht="22.5" customHeight="1">
      <c r="A14" s="35">
        <f t="shared" si="1"/>
        <v>8</v>
      </c>
      <c r="B14" s="27" t="s">
        <v>35</v>
      </c>
      <c r="C14" s="35" t="s">
        <v>34</v>
      </c>
      <c r="D14" s="20">
        <v>63.9112</v>
      </c>
      <c r="E14" s="47">
        <v>64.9</v>
      </c>
      <c r="F14" s="47">
        <v>73.7</v>
      </c>
      <c r="G14" s="47">
        <v>82.4</v>
      </c>
      <c r="H14" s="20">
        <v>100</v>
      </c>
      <c r="I14" s="20">
        <v>100</v>
      </c>
      <c r="J14" s="35" t="s">
        <v>34</v>
      </c>
      <c r="K14" s="35" t="s">
        <v>34</v>
      </c>
    </row>
    <row r="15" spans="1:11" ht="37.5">
      <c r="A15" s="35">
        <f t="shared" si="1"/>
        <v>9</v>
      </c>
      <c r="B15" s="27" t="s">
        <v>11</v>
      </c>
      <c r="C15" s="18">
        <v>25138.8</v>
      </c>
      <c r="D15" s="18">
        <v>27978.5</v>
      </c>
      <c r="E15" s="18">
        <v>30608</v>
      </c>
      <c r="F15" s="18">
        <v>33240</v>
      </c>
      <c r="G15" s="18">
        <v>36300</v>
      </c>
      <c r="H15" s="18">
        <v>40044</v>
      </c>
      <c r="I15" s="18">
        <v>43942</v>
      </c>
      <c r="J15" s="35" t="s">
        <v>34</v>
      </c>
      <c r="K15" s="35" t="s">
        <v>34</v>
      </c>
    </row>
    <row r="16" spans="1:11" ht="18.75">
      <c r="A16" s="35">
        <f t="shared" si="1"/>
        <v>10</v>
      </c>
      <c r="B16" s="27" t="s">
        <v>1</v>
      </c>
      <c r="C16" s="35" t="s">
        <v>34</v>
      </c>
      <c r="D16" s="20">
        <f aca="true" t="shared" si="2" ref="D16:I16">D15/C15*100</f>
        <v>111.29608414085</v>
      </c>
      <c r="E16" s="20">
        <f t="shared" si="2"/>
        <v>109.39828797112068</v>
      </c>
      <c r="F16" s="20">
        <f t="shared" si="2"/>
        <v>108.59905906952432</v>
      </c>
      <c r="G16" s="20">
        <f t="shared" si="2"/>
        <v>109.2057761732852</v>
      </c>
      <c r="H16" s="20">
        <f t="shared" si="2"/>
        <v>110.31404958677686</v>
      </c>
      <c r="I16" s="20">
        <f t="shared" si="2"/>
        <v>109.73429227849365</v>
      </c>
      <c r="J16" s="35" t="s">
        <v>34</v>
      </c>
      <c r="K16" s="35" t="s">
        <v>34</v>
      </c>
    </row>
    <row r="17" spans="1:11" ht="37.5">
      <c r="A17" s="35">
        <f t="shared" si="1"/>
        <v>11</v>
      </c>
      <c r="B17" s="27" t="s">
        <v>38</v>
      </c>
      <c r="C17" s="19">
        <v>13540</v>
      </c>
      <c r="D17" s="20">
        <f aca="true" t="shared" si="3" ref="D17:I17">ROUND(D15*D14/100,1)</f>
        <v>17881.4</v>
      </c>
      <c r="E17" s="20">
        <f t="shared" si="3"/>
        <v>19864.6</v>
      </c>
      <c r="F17" s="20">
        <f t="shared" si="3"/>
        <v>24497.9</v>
      </c>
      <c r="G17" s="20">
        <f t="shared" si="3"/>
        <v>29911.2</v>
      </c>
      <c r="H17" s="20">
        <f t="shared" si="3"/>
        <v>40044</v>
      </c>
      <c r="I17" s="20">
        <f t="shared" si="3"/>
        <v>43942</v>
      </c>
      <c r="J17" s="35" t="s">
        <v>34</v>
      </c>
      <c r="K17" s="35" t="s">
        <v>34</v>
      </c>
    </row>
    <row r="18" spans="1:11" ht="18" customHeight="1">
      <c r="A18" s="35">
        <f t="shared" si="1"/>
        <v>12</v>
      </c>
      <c r="B18" s="27" t="s">
        <v>1</v>
      </c>
      <c r="C18" s="35" t="s">
        <v>34</v>
      </c>
      <c r="D18" s="20">
        <f aca="true" t="shared" si="4" ref="D18:I18">D17/C17*100</f>
        <v>132.0635155096012</v>
      </c>
      <c r="E18" s="20">
        <f t="shared" si="4"/>
        <v>111.09085418367688</v>
      </c>
      <c r="F18" s="20">
        <f t="shared" si="4"/>
        <v>123.32440623017833</v>
      </c>
      <c r="G18" s="20">
        <f t="shared" si="4"/>
        <v>122.09699606905082</v>
      </c>
      <c r="H18" s="20">
        <f t="shared" si="4"/>
        <v>133.87627377036026</v>
      </c>
      <c r="I18" s="20">
        <f t="shared" si="4"/>
        <v>109.73429227849365</v>
      </c>
      <c r="J18" s="35" t="s">
        <v>34</v>
      </c>
      <c r="K18" s="35" t="s">
        <v>34</v>
      </c>
    </row>
    <row r="19" spans="1:11" ht="37.5">
      <c r="A19" s="35">
        <f t="shared" si="1"/>
        <v>13</v>
      </c>
      <c r="B19" s="27" t="s">
        <v>39</v>
      </c>
      <c r="C19" s="35" t="s">
        <v>34</v>
      </c>
      <c r="D19" s="19">
        <v>5.32</v>
      </c>
      <c r="E19" s="19">
        <v>5.32</v>
      </c>
      <c r="F19" s="19">
        <v>5.32</v>
      </c>
      <c r="G19" s="19">
        <v>5.32</v>
      </c>
      <c r="H19" s="19">
        <v>5.32</v>
      </c>
      <c r="I19" s="19">
        <v>5.32</v>
      </c>
      <c r="J19" s="35" t="s">
        <v>34</v>
      </c>
      <c r="K19" s="35" t="s">
        <v>34</v>
      </c>
    </row>
    <row r="20" spans="1:11" ht="24.75" customHeight="1">
      <c r="A20" s="35">
        <f t="shared" si="1"/>
        <v>14</v>
      </c>
      <c r="B20" s="27" t="s">
        <v>2</v>
      </c>
      <c r="C20" s="19">
        <v>1.302</v>
      </c>
      <c r="D20" s="19">
        <v>1.302</v>
      </c>
      <c r="E20" s="19">
        <v>1.302</v>
      </c>
      <c r="F20" s="19">
        <v>1.302</v>
      </c>
      <c r="G20" s="19">
        <v>1.302</v>
      </c>
      <c r="H20" s="19">
        <v>1.302</v>
      </c>
      <c r="I20" s="19">
        <v>1.302</v>
      </c>
      <c r="J20" s="19">
        <v>1.302</v>
      </c>
      <c r="K20" s="19">
        <v>1.302</v>
      </c>
    </row>
    <row r="21" spans="1:11" ht="26.25" customHeight="1">
      <c r="A21" s="35">
        <f t="shared" si="1"/>
        <v>15</v>
      </c>
      <c r="B21" s="27" t="s">
        <v>3</v>
      </c>
      <c r="C21" s="21">
        <v>3479</v>
      </c>
      <c r="D21" s="21">
        <f aca="true" t="shared" si="5" ref="D21:I21">ROUND(D17*D9*12*D20/1000000,1)</f>
        <v>4573.3</v>
      </c>
      <c r="E21" s="21">
        <f t="shared" si="5"/>
        <v>5058.9</v>
      </c>
      <c r="F21" s="21">
        <f t="shared" si="5"/>
        <v>6219.8</v>
      </c>
      <c r="G21" s="21">
        <f t="shared" si="5"/>
        <v>7547.4</v>
      </c>
      <c r="H21" s="21">
        <f t="shared" si="5"/>
        <v>9772.6</v>
      </c>
      <c r="I21" s="21">
        <f t="shared" si="5"/>
        <v>10114.3</v>
      </c>
      <c r="J21" s="21">
        <f>ROUND(E21+F21+G21,1)</f>
        <v>18826.1</v>
      </c>
      <c r="K21" s="21">
        <f>SUM(E21:I21)</f>
        <v>38713</v>
      </c>
    </row>
    <row r="22" spans="1:11" ht="41.25" customHeight="1">
      <c r="A22" s="35">
        <f t="shared" si="1"/>
        <v>16</v>
      </c>
      <c r="B22" s="27" t="s">
        <v>40</v>
      </c>
      <c r="C22" s="35" t="s">
        <v>34</v>
      </c>
      <c r="D22" s="21">
        <f>ROUND(D21-C21,1)</f>
        <v>1094.3</v>
      </c>
      <c r="E22" s="19">
        <f>ROUND(E21-$D$21,1)</f>
        <v>485.6</v>
      </c>
      <c r="F22" s="19">
        <f>ROUND(F21-$D$21,1)</f>
        <v>1646.5</v>
      </c>
      <c r="G22" s="19">
        <f>ROUND(G21-$D$21,1)</f>
        <v>2974.1</v>
      </c>
      <c r="H22" s="19">
        <f>ROUND(H21-$D$21,1)</f>
        <v>5199.3</v>
      </c>
      <c r="I22" s="19">
        <f>ROUND(I21-$D$21,1)</f>
        <v>5541</v>
      </c>
      <c r="J22" s="21">
        <f>ROUND(E22+F22+G22,1)</f>
        <v>5106.2</v>
      </c>
      <c r="K22" s="21">
        <f>SUM(E22:I22)</f>
        <v>15846.5</v>
      </c>
    </row>
    <row r="23" spans="1:11" s="10" customFormat="1" ht="18.75">
      <c r="A23" s="40">
        <v>17</v>
      </c>
      <c r="B23" s="41" t="s">
        <v>49</v>
      </c>
      <c r="C23" s="22"/>
      <c r="D23" s="23"/>
      <c r="E23" s="24"/>
      <c r="F23" s="24"/>
      <c r="G23" s="24"/>
      <c r="H23" s="24"/>
      <c r="I23" s="24"/>
      <c r="J23" s="25"/>
      <c r="K23" s="26"/>
    </row>
    <row r="24" spans="1:11" ht="37.5">
      <c r="A24" s="35">
        <f t="shared" si="1"/>
        <v>18</v>
      </c>
      <c r="B24" s="27" t="s">
        <v>27</v>
      </c>
      <c r="C24" s="35" t="s">
        <v>34</v>
      </c>
      <c r="D24" s="19">
        <v>1036.1</v>
      </c>
      <c r="E24" s="28">
        <f>ROUND(E22-E29,1)</f>
        <v>459.8</v>
      </c>
      <c r="F24" s="28">
        <f>ROUND(F22-F29,1)</f>
        <v>1558.9</v>
      </c>
      <c r="G24" s="28">
        <f>ROUND(G22-G29,1)</f>
        <v>2815.9</v>
      </c>
      <c r="H24" s="28">
        <f>ROUND(H22-H29,1)</f>
        <v>4922.7</v>
      </c>
      <c r="I24" s="28">
        <f>ROUND(I22-I29,1)</f>
        <v>5246.2</v>
      </c>
      <c r="J24" s="21">
        <f>ROUND(E24+F24+G24,1)</f>
        <v>4834.6</v>
      </c>
      <c r="K24" s="21">
        <f>SUM(E24:I24)</f>
        <v>15003.5</v>
      </c>
    </row>
    <row r="25" spans="1:11" s="5" customFormat="1" ht="36.75" customHeight="1">
      <c r="A25" s="40">
        <v>19</v>
      </c>
      <c r="B25" s="36" t="s">
        <v>12</v>
      </c>
      <c r="C25" s="35" t="s">
        <v>34</v>
      </c>
      <c r="D25" s="29">
        <f aca="true" t="shared" si="6" ref="D25:I25">ROUND(D26+D27+D28,1)</f>
        <v>6.1</v>
      </c>
      <c r="E25" s="29">
        <f t="shared" si="6"/>
        <v>145.7</v>
      </c>
      <c r="F25" s="29">
        <f t="shared" si="6"/>
        <v>494</v>
      </c>
      <c r="G25" s="29">
        <f t="shared" si="6"/>
        <v>892.2</v>
      </c>
      <c r="H25" s="29">
        <f t="shared" si="6"/>
        <v>1559.8</v>
      </c>
      <c r="I25" s="29">
        <f t="shared" si="6"/>
        <v>1662.3</v>
      </c>
      <c r="J25" s="21">
        <f aca="true" t="shared" si="7" ref="J25:J31">ROUND(E25+F25+G25,1)</f>
        <v>1531.9</v>
      </c>
      <c r="K25" s="21">
        <f aca="true" t="shared" si="8" ref="K25:K31">SUM(E25:I25)</f>
        <v>4754</v>
      </c>
    </row>
    <row r="26" spans="1:11" s="5" customFormat="1" ht="31.5" customHeight="1">
      <c r="A26" s="35">
        <f t="shared" si="1"/>
        <v>20</v>
      </c>
      <c r="B26" s="36" t="s">
        <v>13</v>
      </c>
      <c r="C26" s="35" t="s">
        <v>34</v>
      </c>
      <c r="D26" s="29">
        <v>6.1</v>
      </c>
      <c r="E26" s="20">
        <f>ROUND(E22*0.557/100,1)</f>
        <v>2.7</v>
      </c>
      <c r="F26" s="20">
        <f>ROUND(F22*0.557/100,1)</f>
        <v>9.2</v>
      </c>
      <c r="G26" s="20">
        <f>ROUND(G22*0.557/100,1)</f>
        <v>16.6</v>
      </c>
      <c r="H26" s="20">
        <f>ROUND(H22*0.557/100,1)</f>
        <v>29</v>
      </c>
      <c r="I26" s="20">
        <f>ROUND(I22*0.557/100,1)</f>
        <v>30.9</v>
      </c>
      <c r="J26" s="21">
        <f t="shared" si="7"/>
        <v>28.5</v>
      </c>
      <c r="K26" s="21">
        <f t="shared" si="8"/>
        <v>88.4</v>
      </c>
    </row>
    <row r="27" spans="1:11" s="5" customFormat="1" ht="36" customHeight="1">
      <c r="A27" s="40">
        <v>21</v>
      </c>
      <c r="B27" s="36" t="s">
        <v>14</v>
      </c>
      <c r="C27" s="35" t="s">
        <v>34</v>
      </c>
      <c r="D27" s="29">
        <v>0</v>
      </c>
      <c r="E27" s="28">
        <f>ROUND(($D$9-E9)*E17*12*E20/1000000,1)</f>
        <v>21.6</v>
      </c>
      <c r="F27" s="28">
        <f>ROUND(($D$9-F9)*F17*12*F20/1000000,1)</f>
        <v>45.8</v>
      </c>
      <c r="G27" s="28">
        <f>ROUND(($D$9-G9)*G17*12*G20/1000000,1)</f>
        <v>102.6</v>
      </c>
      <c r="H27" s="28">
        <f>ROUND(($D$9-H9)*H17*12*H20/1000000,1)</f>
        <v>469</v>
      </c>
      <c r="I27" s="28">
        <f>ROUND(($D$9-I9)*I17*12*I20/1000000,1)</f>
        <v>1124.3</v>
      </c>
      <c r="J27" s="21">
        <f t="shared" si="7"/>
        <v>170</v>
      </c>
      <c r="K27" s="21">
        <f t="shared" si="8"/>
        <v>1763.3</v>
      </c>
    </row>
    <row r="28" spans="1:11" s="5" customFormat="1" ht="38.25" customHeight="1">
      <c r="A28" s="35">
        <f t="shared" si="1"/>
        <v>22</v>
      </c>
      <c r="B28" s="36" t="s">
        <v>15</v>
      </c>
      <c r="C28" s="35" t="s">
        <v>34</v>
      </c>
      <c r="D28" s="29">
        <v>0</v>
      </c>
      <c r="E28" s="29">
        <f>ROUND(E22*0.3-E26-E27,1)</f>
        <v>121.4</v>
      </c>
      <c r="F28" s="29">
        <f>ROUND(F22*0.3-F26-F27,1)</f>
        <v>439</v>
      </c>
      <c r="G28" s="29">
        <f>ROUND(G22*0.3-G26-G27,1)</f>
        <v>773</v>
      </c>
      <c r="H28" s="29">
        <f>ROUND(H22*0.3-H26-H27,1)</f>
        <v>1061.8</v>
      </c>
      <c r="I28" s="29">
        <f>ROUND(I22*0.3-I26-I27,1)</f>
        <v>507.1</v>
      </c>
      <c r="J28" s="21">
        <f t="shared" si="7"/>
        <v>1333.4</v>
      </c>
      <c r="K28" s="21">
        <f t="shared" si="8"/>
        <v>2902.2999999999997</v>
      </c>
    </row>
    <row r="29" spans="1:11" ht="23.25" customHeight="1">
      <c r="A29" s="40">
        <v>23</v>
      </c>
      <c r="B29" s="27" t="s">
        <v>26</v>
      </c>
      <c r="C29" s="35" t="s">
        <v>34</v>
      </c>
      <c r="D29" s="20">
        <f aca="true" t="shared" si="9" ref="D29:I29">ROUND(D22*D19/100,1)</f>
        <v>58.2</v>
      </c>
      <c r="E29" s="20">
        <f t="shared" si="9"/>
        <v>25.8</v>
      </c>
      <c r="F29" s="20">
        <f t="shared" si="9"/>
        <v>87.6</v>
      </c>
      <c r="G29" s="20">
        <f t="shared" si="9"/>
        <v>158.2</v>
      </c>
      <c r="H29" s="20">
        <f t="shared" si="9"/>
        <v>276.6</v>
      </c>
      <c r="I29" s="20">
        <f t="shared" si="9"/>
        <v>294.8</v>
      </c>
      <c r="J29" s="21">
        <f t="shared" si="7"/>
        <v>271.6</v>
      </c>
      <c r="K29" s="21">
        <f t="shared" si="8"/>
        <v>843</v>
      </c>
    </row>
    <row r="30" spans="1:11" ht="56.25">
      <c r="A30" s="35">
        <f t="shared" si="1"/>
        <v>24</v>
      </c>
      <c r="B30" s="36" t="s">
        <v>4</v>
      </c>
      <c r="C30" s="35" t="s">
        <v>34</v>
      </c>
      <c r="D30" s="29">
        <v>0</v>
      </c>
      <c r="E30" s="29">
        <v>0</v>
      </c>
      <c r="F30" s="28">
        <f>F22-F24-F29</f>
        <v>0</v>
      </c>
      <c r="G30" s="28">
        <f>G22-G24-G29</f>
        <v>0</v>
      </c>
      <c r="H30" s="28">
        <f>H22-H24-H29</f>
        <v>0</v>
      </c>
      <c r="I30" s="28">
        <f>I22-I24-I29</f>
        <v>0</v>
      </c>
      <c r="J30" s="21">
        <f t="shared" si="7"/>
        <v>0</v>
      </c>
      <c r="K30" s="21">
        <f>SUM(E30:I30)</f>
        <v>0</v>
      </c>
    </row>
    <row r="31" spans="1:11" ht="37.5">
      <c r="A31" s="40">
        <v>25</v>
      </c>
      <c r="B31" s="36" t="s">
        <v>41</v>
      </c>
      <c r="C31" s="35" t="s">
        <v>34</v>
      </c>
      <c r="D31" s="28">
        <f aca="true" t="shared" si="10" ref="D31:I31">ROUND(D24+D29+D30,1)</f>
        <v>1094.3</v>
      </c>
      <c r="E31" s="28">
        <f t="shared" si="10"/>
        <v>485.6</v>
      </c>
      <c r="F31" s="28">
        <f t="shared" si="10"/>
        <v>1646.5</v>
      </c>
      <c r="G31" s="28">
        <f t="shared" si="10"/>
        <v>2974.1</v>
      </c>
      <c r="H31" s="28">
        <f t="shared" si="10"/>
        <v>5199.3</v>
      </c>
      <c r="I31" s="28">
        <f t="shared" si="10"/>
        <v>5541</v>
      </c>
      <c r="J31" s="21">
        <f t="shared" si="7"/>
        <v>5106.2</v>
      </c>
      <c r="K31" s="21">
        <f t="shared" si="8"/>
        <v>15846.5</v>
      </c>
    </row>
    <row r="32" spans="1:11" ht="59.25" customHeight="1">
      <c r="A32" s="35">
        <f t="shared" si="1"/>
        <v>26</v>
      </c>
      <c r="B32" s="42" t="s">
        <v>42</v>
      </c>
      <c r="C32" s="35" t="s">
        <v>34</v>
      </c>
      <c r="D32" s="31">
        <f>ROUND(D25/D31*100,1)</f>
        <v>0.6</v>
      </c>
      <c r="E32" s="31">
        <f aca="true" t="shared" si="11" ref="E32:K32">ROUND(E25/E31*100,1)</f>
        <v>30</v>
      </c>
      <c r="F32" s="31">
        <f t="shared" si="11"/>
        <v>30</v>
      </c>
      <c r="G32" s="31">
        <f t="shared" si="11"/>
        <v>30</v>
      </c>
      <c r="H32" s="31">
        <f t="shared" si="11"/>
        <v>30</v>
      </c>
      <c r="I32" s="31">
        <f t="shared" si="11"/>
        <v>30</v>
      </c>
      <c r="J32" s="31">
        <f t="shared" si="11"/>
        <v>30</v>
      </c>
      <c r="K32" s="31">
        <f t="shared" si="11"/>
        <v>30</v>
      </c>
    </row>
    <row r="33" spans="1:11" ht="32.25" customHeight="1" hidden="1">
      <c r="A33" s="14">
        <f t="shared" si="1"/>
        <v>27</v>
      </c>
      <c r="B33" s="30" t="s">
        <v>29</v>
      </c>
      <c r="C33" s="19" t="s">
        <v>32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</row>
    <row r="34" spans="1:11" s="3" customFormat="1" ht="25.5" customHeight="1" hidden="1">
      <c r="A34" s="14">
        <f t="shared" si="1"/>
        <v>28</v>
      </c>
      <c r="B34" s="57" t="s">
        <v>23</v>
      </c>
      <c r="C34" s="57"/>
      <c r="D34" s="57"/>
      <c r="E34" s="57"/>
      <c r="F34" s="57"/>
      <c r="G34" s="57"/>
      <c r="H34" s="57"/>
      <c r="I34" s="57"/>
      <c r="J34" s="57"/>
      <c r="K34" s="57"/>
    </row>
    <row r="35" spans="1:11" s="3" customFormat="1" ht="24" customHeight="1" hidden="1">
      <c r="A35" s="14">
        <f t="shared" si="1"/>
        <v>29</v>
      </c>
      <c r="B35" s="57" t="s">
        <v>24</v>
      </c>
      <c r="C35" s="57"/>
      <c r="D35" s="57"/>
      <c r="E35" s="57"/>
      <c r="F35" s="57"/>
      <c r="G35" s="57"/>
      <c r="H35" s="57"/>
      <c r="I35" s="57"/>
      <c r="J35" s="57"/>
      <c r="K35" s="57"/>
    </row>
    <row r="36" spans="1:11" s="3" customFormat="1" ht="18.75" customHeight="1" hidden="1">
      <c r="A36" s="14">
        <f t="shared" si="1"/>
        <v>30</v>
      </c>
      <c r="B36" s="57" t="s">
        <v>25</v>
      </c>
      <c r="C36" s="57"/>
      <c r="D36" s="57"/>
      <c r="E36" s="57"/>
      <c r="F36" s="57"/>
      <c r="G36" s="57"/>
      <c r="H36" s="57"/>
      <c r="I36" s="57"/>
      <c r="J36" s="57"/>
      <c r="K36" s="57"/>
    </row>
    <row r="37" spans="1:11" s="3" customFormat="1" ht="19.5" customHeight="1" hidden="1">
      <c r="A37" s="14">
        <f t="shared" si="1"/>
        <v>31</v>
      </c>
      <c r="B37" s="57" t="s">
        <v>20</v>
      </c>
      <c r="C37" s="57"/>
      <c r="D37" s="57"/>
      <c r="E37" s="57"/>
      <c r="F37" s="57"/>
      <c r="G37" s="57"/>
      <c r="H37" s="57"/>
      <c r="I37" s="57"/>
      <c r="J37" s="57"/>
      <c r="K37" s="57"/>
    </row>
    <row r="38" spans="1:11" s="3" customFormat="1" ht="20.25" customHeight="1" hidden="1">
      <c r="A38" s="14">
        <f t="shared" si="1"/>
        <v>32</v>
      </c>
      <c r="B38" s="57" t="s">
        <v>21</v>
      </c>
      <c r="C38" s="57"/>
      <c r="D38" s="57"/>
      <c r="E38" s="57"/>
      <c r="F38" s="57"/>
      <c r="G38" s="57"/>
      <c r="H38" s="57"/>
      <c r="I38" s="57"/>
      <c r="J38" s="57"/>
      <c r="K38" s="57"/>
    </row>
    <row r="39" spans="1:11" ht="21.75" customHeight="1" hidden="1">
      <c r="A39" s="14">
        <f t="shared" si="1"/>
        <v>33</v>
      </c>
      <c r="B39" s="57" t="s">
        <v>22</v>
      </c>
      <c r="C39" s="57"/>
      <c r="D39" s="57"/>
      <c r="E39" s="57"/>
      <c r="F39" s="57"/>
      <c r="G39" s="57"/>
      <c r="H39" s="57"/>
      <c r="I39" s="57"/>
      <c r="J39" s="57"/>
      <c r="K39" s="57"/>
    </row>
    <row r="40" spans="1:11" ht="18.75">
      <c r="A40" s="44"/>
      <c r="B40" s="45"/>
      <c r="C40" s="45"/>
      <c r="D40" s="46"/>
      <c r="E40" s="45"/>
      <c r="F40" s="45"/>
      <c r="G40" s="45"/>
      <c r="H40" s="45"/>
      <c r="I40" s="45"/>
      <c r="J40" s="45"/>
      <c r="K40" s="45"/>
    </row>
    <row r="41" ht="15">
      <c r="B41" s="4" t="s">
        <v>30</v>
      </c>
    </row>
  </sheetData>
  <sheetProtection/>
  <mergeCells count="11">
    <mergeCell ref="C5:F5"/>
    <mergeCell ref="H1:K1"/>
    <mergeCell ref="H2:K2"/>
    <mergeCell ref="B3:K3"/>
    <mergeCell ref="C4:E4"/>
    <mergeCell ref="B39:K39"/>
    <mergeCell ref="B34:K34"/>
    <mergeCell ref="B35:K35"/>
    <mergeCell ref="B36:K36"/>
    <mergeCell ref="B37:K37"/>
    <mergeCell ref="B38:K38"/>
  </mergeCells>
  <printOptions/>
  <pageMargins left="0.1968503937007874" right="0" top="0.35433070866141736" bottom="0" header="0.31496062992125984" footer="0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IsmailovRA</dc:creator>
  <cp:keywords/>
  <dc:description/>
  <cp:lastModifiedBy>Методотдел</cp:lastModifiedBy>
  <cp:lastPrinted>2015-08-21T08:09:38Z</cp:lastPrinted>
  <dcterms:created xsi:type="dcterms:W3CDTF">2014-03-14T11:43:12Z</dcterms:created>
  <dcterms:modified xsi:type="dcterms:W3CDTF">2015-08-21T08:18:22Z</dcterms:modified>
  <cp:category/>
  <cp:version/>
  <cp:contentType/>
  <cp:contentStatus/>
</cp:coreProperties>
</file>